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7055" windowHeight="9405" activeTab="7"/>
  </bookViews>
  <sheets>
    <sheet name="EstrFlCx" sheetId="1" r:id="rId1"/>
    <sheet name="Caixa" sheetId="2" r:id="rId2"/>
    <sheet name="Banco A" sheetId="3" r:id="rId3"/>
    <sheet name="Banco B" sheetId="4" r:id="rId4"/>
    <sheet name="Consolidado" sheetId="5" r:id="rId5"/>
    <sheet name="Caixa Integrado" sheetId="6" r:id="rId6"/>
    <sheet name="FCP" sheetId="8" r:id="rId7"/>
    <sheet name="Exercicio" sheetId="9" r:id="rId8"/>
  </sheets>
  <definedNames>
    <definedName name="_xlnm._FilterDatabase" localSheetId="2" hidden="1">'Banco A'!$A$4:$H$4</definedName>
    <definedName name="_xlnm._FilterDatabase" localSheetId="3" hidden="1">'Banco B'!$A$4:$H$4</definedName>
    <definedName name="_xlnm._FilterDatabase" localSheetId="1" hidden="1">Caixa!$A$4:$F$24</definedName>
    <definedName name="_xlnm._FilterDatabase" localSheetId="4" hidden="1">Consolidado!$A$4:$E$4</definedName>
    <definedName name="_xlnm.Print_Area" localSheetId="0">EstrFlCx!$I$1:$L$20</definedName>
  </definedNames>
  <calcPr calcId="125725"/>
</workbook>
</file>

<file path=xl/calcChain.xml><?xml version="1.0" encoding="utf-8"?>
<calcChain xmlns="http://schemas.openxmlformats.org/spreadsheetml/2006/main">
  <c r="Q4" i="9"/>
  <c r="R4"/>
  <c r="T4"/>
  <c r="R5"/>
  <c r="S5"/>
  <c r="T5"/>
  <c r="T6"/>
  <c r="T7"/>
  <c r="M8"/>
  <c r="P8"/>
  <c r="Q8"/>
  <c r="R8"/>
  <c r="S8"/>
  <c r="T8"/>
  <c r="M12"/>
  <c r="M13"/>
  <c r="B5"/>
  <c r="C5"/>
  <c r="D5"/>
  <c r="E5"/>
  <c r="F6"/>
  <c r="F5" s="1"/>
  <c r="G5" s="1"/>
  <c r="G6"/>
  <c r="G7"/>
  <c r="F10"/>
  <c r="F17"/>
  <c r="G24"/>
  <c r="G23"/>
  <c r="G19"/>
  <c r="G17"/>
  <c r="G15"/>
  <c r="G14"/>
  <c r="F13"/>
  <c r="E13"/>
  <c r="D13"/>
  <c r="C13"/>
  <c r="B13"/>
  <c r="G13" s="1"/>
  <c r="G10"/>
  <c r="F9"/>
  <c r="F11" s="1"/>
  <c r="E9"/>
  <c r="E11" s="1"/>
  <c r="D9"/>
  <c r="D11" s="1"/>
  <c r="C9"/>
  <c r="C11" s="1"/>
  <c r="B9"/>
  <c r="B11" s="1"/>
  <c r="G4"/>
  <c r="C30" i="5"/>
  <c r="E30"/>
  <c r="E29"/>
  <c r="E28"/>
  <c r="E27"/>
  <c r="E26"/>
  <c r="E22"/>
  <c r="E23"/>
  <c r="E24"/>
  <c r="E21"/>
  <c r="E25"/>
  <c r="D31"/>
  <c r="D21"/>
  <c r="D29"/>
  <c r="D27"/>
  <c r="D26"/>
  <c r="D28"/>
  <c r="D23"/>
  <c r="D22"/>
  <c r="D25" s="1"/>
  <c r="D30"/>
  <c r="C24"/>
  <c r="C25"/>
  <c r="C31" s="1"/>
  <c r="N30" i="8"/>
  <c r="N29"/>
  <c r="D4"/>
  <c r="C4"/>
  <c r="N31"/>
  <c r="B31"/>
  <c r="N4"/>
  <c r="L24"/>
  <c r="C24"/>
  <c r="B24"/>
  <c r="B26"/>
  <c r="B28" s="1"/>
  <c r="K23"/>
  <c r="B23"/>
  <c r="N25"/>
  <c r="N22"/>
  <c r="N21"/>
  <c r="M20"/>
  <c r="L20"/>
  <c r="K20"/>
  <c r="J20"/>
  <c r="I20"/>
  <c r="H20"/>
  <c r="G20"/>
  <c r="F20"/>
  <c r="E20"/>
  <c r="D20"/>
  <c r="C20"/>
  <c r="N18"/>
  <c r="N17"/>
  <c r="N16"/>
  <c r="M15"/>
  <c r="L15"/>
  <c r="K15"/>
  <c r="J15"/>
  <c r="I15"/>
  <c r="H15"/>
  <c r="G15"/>
  <c r="F15"/>
  <c r="E15"/>
  <c r="D15"/>
  <c r="C15"/>
  <c r="B15"/>
  <c r="N15" s="1"/>
  <c r="N12"/>
  <c r="N11"/>
  <c r="M10"/>
  <c r="M13" s="1"/>
  <c r="L10"/>
  <c r="L13" s="1"/>
  <c r="K10"/>
  <c r="K13" s="1"/>
  <c r="J10"/>
  <c r="J13" s="1"/>
  <c r="I10"/>
  <c r="I13" s="1"/>
  <c r="H10"/>
  <c r="H13" s="1"/>
  <c r="G10"/>
  <c r="G13" s="1"/>
  <c r="F10"/>
  <c r="F13" s="1"/>
  <c r="E10"/>
  <c r="E13" s="1"/>
  <c r="D10"/>
  <c r="D13" s="1"/>
  <c r="C10"/>
  <c r="C13" s="1"/>
  <c r="B10"/>
  <c r="B13" s="1"/>
  <c r="N13" s="1"/>
  <c r="N8"/>
  <c r="N7"/>
  <c r="N6"/>
  <c r="M5"/>
  <c r="M23" s="1"/>
  <c r="L5"/>
  <c r="M24" s="1"/>
  <c r="K5"/>
  <c r="J5"/>
  <c r="K24" s="1"/>
  <c r="I5"/>
  <c r="J24" s="1"/>
  <c r="H5"/>
  <c r="I24" s="1"/>
  <c r="G5"/>
  <c r="H24" s="1"/>
  <c r="F5"/>
  <c r="G24" s="1"/>
  <c r="E5"/>
  <c r="F24" s="1"/>
  <c r="D5"/>
  <c r="E24" s="1"/>
  <c r="C5"/>
  <c r="D24" s="1"/>
  <c r="B5"/>
  <c r="N5" s="1"/>
  <c r="F36" i="1"/>
  <c r="E36"/>
  <c r="D36"/>
  <c r="C36"/>
  <c r="B36"/>
  <c r="G35"/>
  <c r="G34"/>
  <c r="G33"/>
  <c r="G32"/>
  <c r="G36" s="1"/>
  <c r="F31"/>
  <c r="E31"/>
  <c r="D31"/>
  <c r="C31"/>
  <c r="B31"/>
  <c r="B37" s="1"/>
  <c r="C27" s="1"/>
  <c r="C37" s="1"/>
  <c r="D27" s="1"/>
  <c r="D37" s="1"/>
  <c r="E27" s="1"/>
  <c r="E37" s="1"/>
  <c r="F27" s="1"/>
  <c r="F37" s="1"/>
  <c r="G30"/>
  <c r="G29"/>
  <c r="G28"/>
  <c r="G31" s="1"/>
  <c r="G27"/>
  <c r="G37" s="1"/>
  <c r="K11" i="3"/>
  <c r="F25" i="4"/>
  <c r="D25"/>
  <c r="H25" s="1"/>
  <c r="H25" i="3"/>
  <c r="F25"/>
  <c r="D25"/>
  <c r="F25" i="2"/>
  <c r="E25"/>
  <c r="D25"/>
  <c r="E3" i="5"/>
  <c r="E14" s="1"/>
  <c r="D12"/>
  <c r="D11"/>
  <c r="D10"/>
  <c r="D9"/>
  <c r="D13" s="1"/>
  <c r="C7"/>
  <c r="C6"/>
  <c r="C5"/>
  <c r="C8" s="1"/>
  <c r="E5"/>
  <c r="E6" s="1"/>
  <c r="E7" s="1"/>
  <c r="H5" i="4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5" i="3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F5" i="2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D27" i="6"/>
  <c r="F27"/>
  <c r="E27"/>
  <c r="G27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C15" i="1"/>
  <c r="D15"/>
  <c r="E15"/>
  <c r="F15"/>
  <c r="B15"/>
  <c r="C10"/>
  <c r="D10"/>
  <c r="E10"/>
  <c r="F10"/>
  <c r="B10"/>
  <c r="G14"/>
  <c r="G13"/>
  <c r="G12"/>
  <c r="G11"/>
  <c r="G15" s="1"/>
  <c r="G8"/>
  <c r="G9"/>
  <c r="G7"/>
  <c r="G10" s="1"/>
  <c r="G6"/>
  <c r="B16"/>
  <c r="C6" s="1"/>
  <c r="C16" s="1"/>
  <c r="D6" s="1"/>
  <c r="D16" s="1"/>
  <c r="E6" s="1"/>
  <c r="E16" s="1"/>
  <c r="F6" s="1"/>
  <c r="F16" s="1"/>
  <c r="G11" i="9" l="1"/>
  <c r="G9"/>
  <c r="C20"/>
  <c r="D20"/>
  <c r="E20"/>
  <c r="F20"/>
  <c r="G18"/>
  <c r="L23" i="8"/>
  <c r="L26" s="1"/>
  <c r="K26"/>
  <c r="J23"/>
  <c r="C23"/>
  <c r="C26" s="1"/>
  <c r="C28" s="1"/>
  <c r="J26"/>
  <c r="I23"/>
  <c r="I26"/>
  <c r="H23"/>
  <c r="H26"/>
  <c r="G23"/>
  <c r="G26"/>
  <c r="F23"/>
  <c r="M26"/>
  <c r="N24"/>
  <c r="D23"/>
  <c r="D26" s="1"/>
  <c r="F26"/>
  <c r="E23"/>
  <c r="N23" s="1"/>
  <c r="N10"/>
  <c r="N20"/>
  <c r="G16" i="1"/>
  <c r="E8" i="5"/>
  <c r="E13" s="1"/>
  <c r="E9"/>
  <c r="E10" s="1"/>
  <c r="E11" s="1"/>
  <c r="E12" s="1"/>
  <c r="B20" i="9" l="1"/>
  <c r="E31" i="5"/>
  <c r="C31" i="8"/>
  <c r="D28"/>
  <c r="E26"/>
  <c r="N26" s="1"/>
  <c r="N28" s="1"/>
  <c r="G20" i="9" l="1"/>
  <c r="G22" s="1"/>
  <c r="G25" s="1"/>
  <c r="B22"/>
  <c r="B25" s="1"/>
  <c r="C4" s="1"/>
  <c r="C22" s="1"/>
  <c r="C25" s="1"/>
  <c r="D4" s="1"/>
  <c r="D22" s="1"/>
  <c r="D25" s="1"/>
  <c r="E4" s="1"/>
  <c r="E22" s="1"/>
  <c r="E25" s="1"/>
  <c r="F4" s="1"/>
  <c r="F22" s="1"/>
  <c r="F25" s="1"/>
  <c r="D31" i="8"/>
  <c r="E4" s="1"/>
  <c r="E28"/>
  <c r="E31" l="1"/>
  <c r="F4" s="1"/>
  <c r="F28" s="1"/>
  <c r="F31" l="1"/>
  <c r="G4" s="1"/>
  <c r="G28" s="1"/>
  <c r="G31" l="1"/>
  <c r="H4" s="1"/>
  <c r="H28" s="1"/>
  <c r="H31" l="1"/>
  <c r="I4" s="1"/>
  <c r="I28" s="1"/>
  <c r="I31" l="1"/>
  <c r="J4" s="1"/>
  <c r="J28" s="1"/>
  <c r="J31" l="1"/>
  <c r="K4" s="1"/>
  <c r="K28" s="1"/>
  <c r="K31" l="1"/>
  <c r="L4" s="1"/>
  <c r="L28" s="1"/>
  <c r="L31" l="1"/>
  <c r="M4" s="1"/>
  <c r="M28" s="1"/>
  <c r="M31" s="1"/>
</calcChain>
</file>

<file path=xl/sharedStrings.xml><?xml version="1.0" encoding="utf-8"?>
<sst xmlns="http://schemas.openxmlformats.org/spreadsheetml/2006/main" count="391" uniqueCount="195">
  <si>
    <t>Empresa Comercial Exemplo Ltda.</t>
  </si>
  <si>
    <t>Fluxo de Caixa Projetado</t>
  </si>
  <si>
    <t>Período:</t>
  </si>
  <si>
    <t>Data:</t>
  </si>
  <si>
    <t>Saldo Inicial</t>
  </si>
  <si>
    <t>Entradas de Vendas</t>
  </si>
  <si>
    <t>Recebimentos</t>
  </si>
  <si>
    <t>Outras Entradas</t>
  </si>
  <si>
    <t>Soma E</t>
  </si>
  <si>
    <t>Pgto. Fornecedores</t>
  </si>
  <si>
    <t>Compras</t>
  </si>
  <si>
    <t>Impostos</t>
  </si>
  <si>
    <t>Soma S</t>
  </si>
  <si>
    <t>Saldo Apurado</t>
  </si>
  <si>
    <t>Necessidade de Caixa</t>
  </si>
  <si>
    <t>Semana 1</t>
  </si>
  <si>
    <t>Semana 2</t>
  </si>
  <si>
    <t>Semana 3</t>
  </si>
  <si>
    <t>Semana 4</t>
  </si>
  <si>
    <t>Semana 5</t>
  </si>
  <si>
    <t>Soma</t>
  </si>
  <si>
    <t>Sobra de Caixa</t>
  </si>
  <si>
    <t>se o saldo apurado for negativo</t>
  </si>
  <si>
    <t>se o saldo apurado for positivo</t>
  </si>
  <si>
    <t>Controle Caixa</t>
  </si>
  <si>
    <t>Controle de Caixa - Banco A</t>
  </si>
  <si>
    <t>Controle de Caixa - Banco B</t>
  </si>
  <si>
    <t>Controle de Caixa - Consolidado</t>
  </si>
  <si>
    <t>Ref.:</t>
  </si>
  <si>
    <t>Histórico</t>
  </si>
  <si>
    <t>Sd. Inicial</t>
  </si>
  <si>
    <t>Sd. Comp.</t>
  </si>
  <si>
    <t>Entrada</t>
  </si>
  <si>
    <t>Saída</t>
  </si>
  <si>
    <t>Compensação</t>
  </si>
  <si>
    <t>Movimento</t>
  </si>
  <si>
    <t>Acumulado</t>
  </si>
  <si>
    <t>Resumo final</t>
  </si>
  <si>
    <t>Recebimento dup. 102 conf. Ch 220101</t>
  </si>
  <si>
    <t>Pagmto. Dup. 2004 Orlabor</t>
  </si>
  <si>
    <t>Recebimento dup. 101 conf. Ch 103203</t>
  </si>
  <si>
    <t>Cheques 202210 a 202215 para pagamentos</t>
  </si>
  <si>
    <t>Pagmto. Dup. 4450 FazTem</t>
  </si>
  <si>
    <t>Adiantamento desps. Correios</t>
  </si>
  <si>
    <t>Valores entregues à Tesouraria</t>
  </si>
  <si>
    <t>Ch. 202213 Mix 10</t>
  </si>
  <si>
    <t>Ch. 202215 Top Confort</t>
  </si>
  <si>
    <t>Recebim. Dup. 119</t>
  </si>
  <si>
    <t>Pgto. Dup. 313110 Fort Mix</t>
  </si>
  <si>
    <t>Ch. 202210 Herbarium</t>
  </si>
  <si>
    <t>Ch. 202211 Ceba</t>
  </si>
  <si>
    <t>Ch. 202214 Centrix</t>
  </si>
  <si>
    <t>Recebim. Dup. 94 conf. Ch. 441815</t>
  </si>
  <si>
    <t>Recebim. Dup. 94 conf. Ch. 441815 juros</t>
  </si>
  <si>
    <t>Recebim. Dup. 114</t>
  </si>
  <si>
    <t>Ch. 202212 Omega Lee</t>
  </si>
  <si>
    <t>Composição do saldo final:</t>
  </si>
  <si>
    <t>Chs. Não pagos</t>
  </si>
  <si>
    <t>Chs. Recebidos</t>
  </si>
  <si>
    <t>Dinheiro</t>
  </si>
  <si>
    <t>Visto do Caixa:</t>
  </si>
  <si>
    <t>Visto da Tesouraria:</t>
  </si>
  <si>
    <t>Visto da Contabilidade:</t>
  </si>
  <si>
    <t>Arquivo:</t>
  </si>
  <si>
    <t>Sd. Final</t>
  </si>
  <si>
    <t>Comp.</t>
  </si>
  <si>
    <t>Cód.</t>
  </si>
  <si>
    <t>Entradas de Vendas (EV)</t>
  </si>
  <si>
    <t>Outras Entradas (OE)</t>
  </si>
  <si>
    <t>Recebimentos (Re)</t>
  </si>
  <si>
    <t>Pgto. Fornecedores (PF)</t>
  </si>
  <si>
    <t>Compras (Co)</t>
  </si>
  <si>
    <t>Impostos (I)</t>
  </si>
  <si>
    <t>Outros (O)</t>
  </si>
  <si>
    <t>Pgto. Dup. 190 Cia. Arbex</t>
  </si>
  <si>
    <t>Pgto. Nf. 300 gás</t>
  </si>
  <si>
    <t>Pgto. Nf. 1700 Papelaria Papelex</t>
  </si>
  <si>
    <t>Recebim. Dup. 110 Armany C. Castro</t>
  </si>
  <si>
    <t>Pgto. Desps. Cópias</t>
  </si>
  <si>
    <t>Depósito Bco. A</t>
  </si>
  <si>
    <t>Depósito Bco. B</t>
  </si>
  <si>
    <t>Adiantamento para funcionário ABLP</t>
  </si>
  <si>
    <t>Recebim. Dup. 115 Clovis C. Conciolatto</t>
  </si>
  <si>
    <t>Recebim. Dup. 119 Severiano Gonçalves &amp; Cia.</t>
  </si>
  <si>
    <t>Pgto. Dup. 3352 Centrum</t>
  </si>
  <si>
    <t>Recebim. Ch. Dev. 110225 Honorato M. A.</t>
  </si>
  <si>
    <t>Pgto. Nf. 104 Rest. Boa Comida</t>
  </si>
  <si>
    <t>Dep. Ef. n/ data</t>
  </si>
  <si>
    <t>Ch. 001044 Cia. Papelem</t>
  </si>
  <si>
    <t>Ch. 001045 Cia. Marítima - seguro</t>
  </si>
  <si>
    <t>Ch. 001046 salário SMR</t>
  </si>
  <si>
    <t>Ch. 001047 Pagto. Salários RGBM</t>
  </si>
  <si>
    <t>Ch. 001048 Pagto. Salários ACT</t>
  </si>
  <si>
    <t>Rec. Dup. 113 Arturion - dep.</t>
  </si>
  <si>
    <t>Transferência Banco B</t>
  </si>
  <si>
    <t>Rec. Dup. 114 Omega Food - depósito</t>
  </si>
  <si>
    <t>Rec. Dup. 101 Linx Efemeron - boleto</t>
  </si>
  <si>
    <t>Transferência para Banco A</t>
  </si>
  <si>
    <t>Ch. 223022 Form Feed</t>
  </si>
  <si>
    <t>Ch. 223023 Assembly Format</t>
  </si>
  <si>
    <t>Ch. 223024 System Inquire</t>
  </si>
  <si>
    <t>Débito empréstimo 115.116.119 de 01/05/09</t>
  </si>
  <si>
    <t xml:space="preserve">Ch. 223025 ISSQN </t>
  </si>
  <si>
    <t>Ch. 001049 - dup. 915 CianMar</t>
  </si>
  <si>
    <t>Rec. Nf. 208 Eumar Bernardes</t>
  </si>
  <si>
    <t>Pagto. Salários CRGM</t>
  </si>
  <si>
    <t>EV</t>
  </si>
  <si>
    <t>Re</t>
  </si>
  <si>
    <t>O</t>
  </si>
  <si>
    <t>PF</t>
  </si>
  <si>
    <t>C</t>
  </si>
  <si>
    <t>Pgto. Nf. 34.119 Omar Cassiolato Cunha</t>
  </si>
  <si>
    <t>OE</t>
  </si>
  <si>
    <t>I</t>
  </si>
  <si>
    <t>Resumo códigos</t>
  </si>
  <si>
    <t>Resumo</t>
  </si>
  <si>
    <t>No. Documento</t>
  </si>
  <si>
    <t>Valor</t>
  </si>
  <si>
    <t>Outras Saídas (OS)</t>
  </si>
  <si>
    <t>Outras Saídas</t>
  </si>
  <si>
    <t>Preparado por:</t>
  </si>
  <si>
    <t>Conferido por:</t>
  </si>
  <si>
    <t>Contabilidade</t>
  </si>
  <si>
    <t>Arquivo</t>
  </si>
  <si>
    <t>Controle Diário de Caixa</t>
  </si>
  <si>
    <t>Saldo Consolidado Apurado</t>
  </si>
  <si>
    <t xml:space="preserve">     /          /</t>
  </si>
  <si>
    <t>Fundo Fixo:</t>
  </si>
  <si>
    <t>Saldo atual:</t>
  </si>
  <si>
    <t>Desembolsos efetuados:</t>
  </si>
  <si>
    <t>Reembolso feito por (  ) Caixa - (  ) cheque no. 000.000 bco. ABC data XX/XXXX/XX</t>
  </si>
  <si>
    <t>Obs.: Comprovantes anexos</t>
  </si>
  <si>
    <t>Saldo anterior:</t>
  </si>
  <si>
    <t>Adiantamento/Reembolso recebido:</t>
  </si>
  <si>
    <t>Ano 1</t>
  </si>
  <si>
    <t>Ano 2</t>
  </si>
  <si>
    <t>Ano 3</t>
  </si>
  <si>
    <t>Ano 4</t>
  </si>
  <si>
    <t>Ano 5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</si>
  <si>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</si>
  <si>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</si>
  <si>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</si>
  <si>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</si>
  <si>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</si>
  <si>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</si>
  <si>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</si>
  <si>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</si>
  <si>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</si>
  <si>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</si>
  <si>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</si>
  <si>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</si>
  <si>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Ano</t>
  </si>
  <si>
    <t>Venda</t>
  </si>
  <si>
    <t>Recebimento</t>
  </si>
  <si>
    <t>Compra</t>
  </si>
  <si>
    <t>Pagamento</t>
  </si>
  <si>
    <t>a vista</t>
  </si>
  <si>
    <t>30dd</t>
  </si>
  <si>
    <t>45dd</t>
  </si>
  <si>
    <t>Controle de Caixa - Fluxo de Caixa Projetado</t>
  </si>
  <si>
    <t>Sals. E Encs.</t>
  </si>
  <si>
    <t>Outros Pgtos.</t>
  </si>
  <si>
    <t>Saldo Final</t>
  </si>
  <si>
    <t>Captação</t>
  </si>
  <si>
    <t>Saldo Ajustado</t>
  </si>
  <si>
    <t>Real</t>
  </si>
  <si>
    <t>Orçado</t>
  </si>
  <si>
    <t>Variação</t>
  </si>
  <si>
    <t>Salários e Encargos Sociais</t>
  </si>
  <si>
    <t>1a. Sem.</t>
  </si>
  <si>
    <t>2a. Sem.</t>
  </si>
  <si>
    <t>3a. Sem.</t>
  </si>
  <si>
    <t>4a. Sem.</t>
  </si>
  <si>
    <t>5a. Sem.</t>
  </si>
  <si>
    <t>Mês</t>
  </si>
  <si>
    <t>Fornecedores</t>
  </si>
  <si>
    <t>total</t>
  </si>
  <si>
    <t>soma</t>
  </si>
  <si>
    <t>Stander &amp; Basic Weare</t>
  </si>
  <si>
    <t>Banco B</t>
  </si>
  <si>
    <t>Helena &amp; Phonseca</t>
  </si>
  <si>
    <t>Banco A</t>
  </si>
  <si>
    <t>AgriSul</t>
  </si>
  <si>
    <t>Total</t>
  </si>
  <si>
    <t>System Seal</t>
  </si>
  <si>
    <t>Solomon &amp; Taipas</t>
  </si>
  <si>
    <t>Vésper Tour</t>
  </si>
  <si>
    <t>Tâmbar Confecções</t>
  </si>
  <si>
    <t>Rec. Duplicatas</t>
  </si>
  <si>
    <t>Valor:</t>
  </si>
  <si>
    <t>Cliente</t>
  </si>
  <si>
    <t>Título</t>
  </si>
  <si>
    <t>Portador:</t>
  </si>
  <si>
    <t>Ajuste dos relatórios de Contas a Receber</t>
  </si>
  <si>
    <t>Relatório das Contas a Receber por data:</t>
  </si>
</sst>
</file>

<file path=xl/styles.xml><?xml version="1.0" encoding="utf-8"?>
<styleSheet xmlns="http://schemas.openxmlformats.org/spreadsheetml/2006/main">
  <numFmts count="4">
    <numFmt numFmtId="8" formatCode="&quot;R$ &quot;#,##0.00_);[Red]\(&quot;R$ &quot;#,##0.00\)"/>
    <numFmt numFmtId="44" formatCode="_(&quot;R$ &quot;* #,##0.00_);_(&quot;R$ &quot;* \(#,##0.00\);_(&quot;R$ &quot;* &quot;-&quot;??_);_(@_)"/>
    <numFmt numFmtId="164" formatCode="[$-416]d\ \ mmmm\,\ yyyy;@"/>
    <numFmt numFmtId="165" formatCode="&quot;R$ &quot;#,#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/>
      <diagonal/>
    </border>
    <border>
      <left style="thick">
        <color auto="1"/>
      </left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 style="thick">
        <color auto="1"/>
      </right>
      <top style="mediumDashed">
        <color auto="1"/>
      </top>
      <bottom/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thick">
        <color auto="1"/>
      </right>
      <top/>
      <bottom/>
      <diagonal/>
    </border>
    <border>
      <left style="thick">
        <color auto="1"/>
      </left>
      <right style="mediumDashed">
        <color auto="1"/>
      </right>
      <top style="thin">
        <color auto="1"/>
      </top>
      <bottom style="thick">
        <color auto="1"/>
      </bottom>
      <diagonal/>
    </border>
    <border>
      <left style="mediumDashed">
        <color auto="1"/>
      </left>
      <right style="mediumDashed">
        <color auto="1"/>
      </right>
      <top style="thin">
        <color auto="1"/>
      </top>
      <bottom style="thick">
        <color auto="1"/>
      </bottom>
      <diagonal/>
    </border>
    <border>
      <left style="mediumDashed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ck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auto="1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rgb="FF7F7F7F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3" fillId="7" borderId="0" applyNumberFormat="0" applyBorder="0" applyAlignment="0" applyProtection="0"/>
    <xf numFmtId="0" fontId="4" fillId="8" borderId="31" applyNumberFormat="0" applyAlignment="0" applyProtection="0"/>
    <xf numFmtId="0" fontId="5" fillId="9" borderId="31" applyNumberForma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6" fillId="13" borderId="0" applyNumberFormat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center"/>
    </xf>
    <xf numFmtId="44" fontId="0" fillId="0" borderId="0" xfId="0" applyNumberFormat="1"/>
    <xf numFmtId="44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/>
    <xf numFmtId="0" fontId="0" fillId="0" borderId="5" xfId="0" applyBorder="1"/>
    <xf numFmtId="164" fontId="1" fillId="0" borderId="0" xfId="0" applyNumberFormat="1" applyFont="1" applyAlignment="1">
      <alignment horizontal="center"/>
    </xf>
    <xf numFmtId="44" fontId="0" fillId="5" borderId="8" xfId="0" applyNumberFormat="1" applyFill="1" applyBorder="1"/>
    <xf numFmtId="44" fontId="0" fillId="5" borderId="9" xfId="0" applyNumberFormat="1" applyFill="1" applyBorder="1"/>
    <xf numFmtId="44" fontId="0" fillId="3" borderId="7" xfId="0" applyNumberFormat="1" applyFill="1" applyBorder="1"/>
    <xf numFmtId="44" fontId="0" fillId="4" borderId="7" xfId="0" applyNumberFormat="1" applyFill="1" applyBorder="1"/>
    <xf numFmtId="44" fontId="0" fillId="3" borderId="1" xfId="0" applyNumberFormat="1" applyFill="1" applyBorder="1"/>
    <xf numFmtId="44" fontId="0" fillId="4" borderId="1" xfId="0" applyNumberFormat="1" applyFill="1" applyBorder="1"/>
    <xf numFmtId="44" fontId="0" fillId="2" borderId="1" xfId="0" applyNumberFormat="1" applyFill="1" applyBorder="1"/>
    <xf numFmtId="44" fontId="0" fillId="0" borderId="1" xfId="0" applyNumberFormat="1" applyBorder="1"/>
    <xf numFmtId="44" fontId="0" fillId="0" borderId="12" xfId="0" applyNumberFormat="1" applyBorder="1"/>
    <xf numFmtId="165" fontId="0" fillId="0" borderId="0" xfId="0" applyNumberForma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44" fontId="0" fillId="6" borderId="3" xfId="0" applyNumberFormat="1" applyFill="1" applyBorder="1"/>
    <xf numFmtId="44" fontId="0" fillId="0" borderId="13" xfId="0" applyNumberFormat="1" applyBorder="1"/>
    <xf numFmtId="44" fontId="0" fillId="0" borderId="5" xfId="0" applyNumberFormat="1" applyBorder="1"/>
    <xf numFmtId="44" fontId="0" fillId="0" borderId="14" xfId="0" applyNumberFormat="1" applyBorder="1"/>
    <xf numFmtId="44" fontId="0" fillId="0" borderId="16" xfId="0" applyNumberFormat="1" applyBorder="1"/>
    <xf numFmtId="44" fontId="0" fillId="0" borderId="17" xfId="0" applyNumberFormat="1" applyBorder="1"/>
    <xf numFmtId="44" fontId="0" fillId="3" borderId="13" xfId="0" applyNumberFormat="1" applyFill="1" applyBorder="1"/>
    <xf numFmtId="44" fontId="0" fillId="4" borderId="12" xfId="0" applyNumberFormat="1" applyFill="1" applyBorder="1"/>
    <xf numFmtId="44" fontId="0" fillId="3" borderId="5" xfId="0" applyNumberFormat="1" applyFill="1" applyBorder="1"/>
    <xf numFmtId="44" fontId="0" fillId="4" borderId="14" xfId="0" applyNumberFormat="1" applyFill="1" applyBorder="1"/>
    <xf numFmtId="44" fontId="0" fillId="3" borderId="16" xfId="0" applyNumberFormat="1" applyFill="1" applyBorder="1"/>
    <xf numFmtId="44" fontId="0" fillId="4" borderId="17" xfId="0" applyNumberFormat="1" applyFill="1" applyBorder="1"/>
    <xf numFmtId="44" fontId="0" fillId="0" borderId="0" xfId="0" applyNumberFormat="1" applyAlignment="1">
      <alignment horizontal="center"/>
    </xf>
    <xf numFmtId="0" fontId="0" fillId="0" borderId="21" xfId="0" applyBorder="1"/>
    <xf numFmtId="0" fontId="0" fillId="0" borderId="0" xfId="0" applyBorder="1"/>
    <xf numFmtId="0" fontId="0" fillId="0" borderId="22" xfId="0" applyBorder="1"/>
    <xf numFmtId="0" fontId="1" fillId="0" borderId="21" xfId="0" applyFont="1" applyBorder="1" applyAlignment="1">
      <alignment horizontal="center"/>
    </xf>
    <xf numFmtId="0" fontId="0" fillId="0" borderId="21" xfId="0" applyBorder="1" applyAlignment="1">
      <alignment horizontal="right"/>
    </xf>
    <xf numFmtId="0" fontId="0" fillId="0" borderId="24" xfId="0" applyBorder="1"/>
    <xf numFmtId="0" fontId="0" fillId="0" borderId="23" xfId="0" applyBorder="1"/>
    <xf numFmtId="0" fontId="0" fillId="0" borderId="25" xfId="0" applyBorder="1"/>
    <xf numFmtId="0" fontId="0" fillId="0" borderId="27" xfId="0" applyBorder="1"/>
    <xf numFmtId="0" fontId="0" fillId="0" borderId="30" xfId="0" applyBorder="1" applyAlignment="1">
      <alignment horizontal="center"/>
    </xf>
    <xf numFmtId="0" fontId="7" fillId="7" borderId="0" xfId="1" applyFont="1" applyAlignment="1">
      <alignment horizontal="center"/>
    </xf>
    <xf numFmtId="0" fontId="4" fillId="8" borderId="31" xfId="2" applyAlignment="1">
      <alignment horizontal="center"/>
    </xf>
    <xf numFmtId="0" fontId="6" fillId="13" borderId="0" xfId="7"/>
    <xf numFmtId="44" fontId="6" fillId="13" borderId="0" xfId="7" applyNumberFormat="1"/>
    <xf numFmtId="165" fontId="6" fillId="13" borderId="0" xfId="7" applyNumberFormat="1"/>
    <xf numFmtId="0" fontId="6" fillId="13" borderId="0" xfId="7" applyAlignment="1">
      <alignment horizontal="right"/>
    </xf>
    <xf numFmtId="44" fontId="6" fillId="13" borderId="10" xfId="7" applyNumberFormat="1" applyBorder="1"/>
    <xf numFmtId="44" fontId="6" fillId="13" borderId="11" xfId="7" applyNumberFormat="1" applyBorder="1"/>
    <xf numFmtId="0" fontId="2" fillId="12" borderId="5" xfId="6" applyBorder="1"/>
    <xf numFmtId="0" fontId="4" fillId="8" borderId="31" xfId="2"/>
    <xf numFmtId="0" fontId="2" fillId="11" borderId="5" xfId="5" applyBorder="1"/>
    <xf numFmtId="0" fontId="2" fillId="10" borderId="5" xfId="4" applyBorder="1"/>
    <xf numFmtId="0" fontId="5" fillId="9" borderId="31" xfId="3"/>
    <xf numFmtId="165" fontId="5" fillId="9" borderId="31" xfId="3" applyNumberFormat="1"/>
    <xf numFmtId="0" fontId="5" fillId="9" borderId="31" xfId="3" applyAlignment="1">
      <alignment horizontal="left"/>
    </xf>
    <xf numFmtId="0" fontId="2" fillId="12" borderId="28" xfId="6" applyBorder="1" applyAlignment="1">
      <alignment horizontal="center"/>
    </xf>
    <xf numFmtId="0" fontId="2" fillId="10" borderId="29" xfId="4" applyBorder="1" applyAlignment="1">
      <alignment horizontal="center"/>
    </xf>
    <xf numFmtId="0" fontId="2" fillId="11" borderId="26" xfId="5" applyBorder="1"/>
    <xf numFmtId="0" fontId="2" fillId="11" borderId="29" xfId="5" applyBorder="1" applyAlignment="1">
      <alignment horizontal="center"/>
    </xf>
    <xf numFmtId="0" fontId="6" fillId="13" borderId="21" xfId="7" applyBorder="1" applyAlignment="1">
      <alignment horizontal="right"/>
    </xf>
    <xf numFmtId="0" fontId="6" fillId="13" borderId="0" xfId="7" applyBorder="1"/>
    <xf numFmtId="0" fontId="6" fillId="13" borderId="22" xfId="7" applyBorder="1"/>
    <xf numFmtId="0" fontId="4" fillId="8" borderId="31" xfId="2" applyAlignment="1">
      <alignment horizontal="left"/>
    </xf>
    <xf numFmtId="0" fontId="0" fillId="0" borderId="0" xfId="0" applyBorder="1" applyAlignment="1">
      <alignment horizontal="right"/>
    </xf>
    <xf numFmtId="0" fontId="0" fillId="0" borderId="32" xfId="0" applyBorder="1"/>
    <xf numFmtId="0" fontId="0" fillId="0" borderId="0" xfId="0" applyBorder="1" applyAlignment="1">
      <alignment horizontal="center"/>
    </xf>
    <xf numFmtId="8" fontId="0" fillId="0" borderId="0" xfId="0" applyNumberFormat="1" applyBorder="1"/>
    <xf numFmtId="8" fontId="0" fillId="0" borderId="32" xfId="0" applyNumberFormat="1" applyBorder="1"/>
    <xf numFmtId="0" fontId="6" fillId="13" borderId="21" xfId="7" applyBorder="1" applyAlignment="1">
      <alignment horizontal="left"/>
    </xf>
    <xf numFmtId="0" fontId="0" fillId="0" borderId="21" xfId="0" applyBorder="1" applyAlignment="1">
      <alignment horizontal="left"/>
    </xf>
    <xf numFmtId="0" fontId="1" fillId="0" borderId="21" xfId="0" applyFont="1" applyBorder="1" applyAlignment="1">
      <alignment horizontal="left"/>
    </xf>
    <xf numFmtId="0" fontId="4" fillId="8" borderId="33" xfId="2" applyBorder="1" applyAlignment="1">
      <alignment horizontal="center"/>
    </xf>
    <xf numFmtId="0" fontId="4" fillId="8" borderId="34" xfId="2" applyBorder="1" applyAlignment="1">
      <alignment horizontal="center"/>
    </xf>
    <xf numFmtId="0" fontId="0" fillId="0" borderId="35" xfId="0" applyBorder="1" applyAlignment="1">
      <alignment horizontal="right"/>
    </xf>
    <xf numFmtId="0" fontId="0" fillId="0" borderId="36" xfId="0" applyBorder="1"/>
    <xf numFmtId="0" fontId="0" fillId="0" borderId="37" xfId="0" applyBorder="1"/>
    <xf numFmtId="0" fontId="0" fillId="0" borderId="38" xfId="0" applyBorder="1" applyAlignment="1">
      <alignment horizontal="right"/>
    </xf>
    <xf numFmtId="0" fontId="0" fillId="0" borderId="1" xfId="0" applyBorder="1"/>
    <xf numFmtId="0" fontId="0" fillId="0" borderId="39" xfId="0" applyBorder="1"/>
    <xf numFmtId="0" fontId="0" fillId="0" borderId="40" xfId="0" applyBorder="1" applyAlignment="1">
      <alignment horizontal="right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0" xfId="0" applyAlignment="1">
      <alignment horizontal="center"/>
    </xf>
    <xf numFmtId="0" fontId="0" fillId="6" borderId="0" xfId="0" applyFill="1" applyAlignment="1">
      <alignment horizontal="right"/>
    </xf>
    <xf numFmtId="0" fontId="0" fillId="6" borderId="0" xfId="0" applyFill="1"/>
    <xf numFmtId="0" fontId="9" fillId="14" borderId="0" xfId="0" applyFont="1" applyFill="1" applyAlignment="1">
      <alignment horizontal="center"/>
    </xf>
    <xf numFmtId="0" fontId="8" fillId="14" borderId="0" xfId="0" applyFont="1" applyFill="1" applyAlignment="1">
      <alignment horizontal="center"/>
    </xf>
    <xf numFmtId="0" fontId="9" fillId="15" borderId="0" xfId="0" applyFont="1" applyFill="1" applyAlignment="1">
      <alignment horizontal="center"/>
    </xf>
    <xf numFmtId="0" fontId="8" fillId="15" borderId="0" xfId="0" applyFont="1" applyFill="1" applyAlignment="1">
      <alignment horizontal="center"/>
    </xf>
    <xf numFmtId="0" fontId="1" fillId="6" borderId="0" xfId="0" applyFont="1" applyFill="1"/>
    <xf numFmtId="0" fontId="7" fillId="7" borderId="0" xfId="1" applyFont="1" applyAlignment="1">
      <alignment horizontal="center"/>
    </xf>
    <xf numFmtId="0" fontId="7" fillId="7" borderId="18" xfId="1" applyFont="1" applyBorder="1" applyAlignment="1">
      <alignment horizontal="center"/>
    </xf>
    <xf numFmtId="0" fontId="7" fillId="7" borderId="19" xfId="1" applyFont="1" applyBorder="1" applyAlignment="1">
      <alignment horizontal="center"/>
    </xf>
    <xf numFmtId="0" fontId="7" fillId="7" borderId="20" xfId="1" applyFont="1" applyBorder="1" applyAlignment="1">
      <alignment horizontal="center"/>
    </xf>
    <xf numFmtId="0" fontId="5" fillId="9" borderId="31" xfId="3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65" fontId="10" fillId="0" borderId="0" xfId="0" applyNumberFormat="1" applyFont="1"/>
    <xf numFmtId="0" fontId="11" fillId="0" borderId="0" xfId="0" applyFont="1"/>
    <xf numFmtId="165" fontId="12" fillId="0" borderId="0" xfId="0" applyNumberFormat="1" applyFont="1"/>
    <xf numFmtId="3" fontId="0" fillId="0" borderId="0" xfId="0" applyNumberFormat="1"/>
    <xf numFmtId="14" fontId="0" fillId="0" borderId="0" xfId="0" applyNumberFormat="1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</cellXfs>
  <cellStyles count="8">
    <cellStyle name="20% - Ênfase2" xfId="4" builtinId="34"/>
    <cellStyle name="20% - Ênfase3" xfId="5" builtinId="38"/>
    <cellStyle name="20% - Ênfase4" xfId="6" builtinId="42"/>
    <cellStyle name="Bom" xfId="1" builtinId="26"/>
    <cellStyle name="Cálculo" xfId="3" builtinId="22"/>
    <cellStyle name="Ênfase5" xfId="7" builtinId="45"/>
    <cellStyle name="Entrada" xfId="2" builtinId="20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504826</xdr:colOff>
      <xdr:row>5</xdr:row>
      <xdr:rowOff>114300</xdr:rowOff>
    </xdr:from>
    <xdr:to>
      <xdr:col>2</xdr:col>
      <xdr:colOff>361951</xdr:colOff>
      <xdr:row>15</xdr:row>
      <xdr:rowOff>142875</xdr:rowOff>
    </xdr:to>
    <xdr:cxnSp macro="">
      <xdr:nvCxnSpPr>
        <xdr:cNvPr id="3" name="Conector em curva 2"/>
        <xdr:cNvCxnSpPr/>
      </xdr:nvCxnSpPr>
      <xdr:spPr>
        <a:xfrm rot="5400000">
          <a:off x="1181101" y="1847850"/>
          <a:ext cx="1933575" cy="485775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180976</xdr:colOff>
      <xdr:row>6</xdr:row>
      <xdr:rowOff>57150</xdr:rowOff>
    </xdr:from>
    <xdr:to>
      <xdr:col>1</xdr:col>
      <xdr:colOff>428626</xdr:colOff>
      <xdr:row>8</xdr:row>
      <xdr:rowOff>161925</xdr:rowOff>
    </xdr:to>
    <xdr:sp macro="" textlink="">
      <xdr:nvSpPr>
        <xdr:cNvPr id="4" name="Mais 3"/>
        <xdr:cNvSpPr/>
      </xdr:nvSpPr>
      <xdr:spPr>
        <a:xfrm>
          <a:off x="1581151" y="1257300"/>
          <a:ext cx="247650" cy="485775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209550</xdr:colOff>
      <xdr:row>9</xdr:row>
      <xdr:rowOff>180976</xdr:rowOff>
    </xdr:from>
    <xdr:to>
      <xdr:col>1</xdr:col>
      <xdr:colOff>426719</xdr:colOff>
      <xdr:row>13</xdr:row>
      <xdr:rowOff>152400</xdr:rowOff>
    </xdr:to>
    <xdr:sp macro="" textlink="">
      <xdr:nvSpPr>
        <xdr:cNvPr id="5" name="Mais 4"/>
        <xdr:cNvSpPr/>
      </xdr:nvSpPr>
      <xdr:spPr>
        <a:xfrm>
          <a:off x="1609725" y="1952626"/>
          <a:ext cx="217169" cy="733424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1276351</xdr:colOff>
      <xdr:row>5</xdr:row>
      <xdr:rowOff>95250</xdr:rowOff>
    </xdr:from>
    <xdr:to>
      <xdr:col>1</xdr:col>
      <xdr:colOff>180976</xdr:colOff>
      <xdr:row>15</xdr:row>
      <xdr:rowOff>104775</xdr:rowOff>
    </xdr:to>
    <xdr:sp macro="" textlink="">
      <xdr:nvSpPr>
        <xdr:cNvPr id="6" name="Chave esquerda 5"/>
        <xdr:cNvSpPr/>
      </xdr:nvSpPr>
      <xdr:spPr>
        <a:xfrm>
          <a:off x="1276351" y="1104900"/>
          <a:ext cx="504825" cy="19145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2</xdr:col>
      <xdr:colOff>457200</xdr:colOff>
      <xdr:row>5</xdr:row>
      <xdr:rowOff>95250</xdr:rowOff>
    </xdr:from>
    <xdr:to>
      <xdr:col>3</xdr:col>
      <xdr:colOff>314325</xdr:colOff>
      <xdr:row>15</xdr:row>
      <xdr:rowOff>123825</xdr:rowOff>
    </xdr:to>
    <xdr:cxnSp macro="">
      <xdr:nvCxnSpPr>
        <xdr:cNvPr id="8" name="Conector em curva 7"/>
        <xdr:cNvCxnSpPr/>
      </xdr:nvCxnSpPr>
      <xdr:spPr>
        <a:xfrm rot="5400000">
          <a:off x="1762125" y="1828800"/>
          <a:ext cx="1933575" cy="485775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5</xdr:row>
      <xdr:rowOff>85725</xdr:rowOff>
    </xdr:from>
    <xdr:to>
      <xdr:col>4</xdr:col>
      <xdr:colOff>361950</xdr:colOff>
      <xdr:row>15</xdr:row>
      <xdr:rowOff>114300</xdr:rowOff>
    </xdr:to>
    <xdr:cxnSp macro="">
      <xdr:nvCxnSpPr>
        <xdr:cNvPr id="9" name="Conector em curva 8"/>
        <xdr:cNvCxnSpPr/>
      </xdr:nvCxnSpPr>
      <xdr:spPr>
        <a:xfrm rot="5400000">
          <a:off x="2438400" y="1819275"/>
          <a:ext cx="1933575" cy="485775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495300</xdr:colOff>
      <xdr:row>5</xdr:row>
      <xdr:rowOff>95250</xdr:rowOff>
    </xdr:from>
    <xdr:to>
      <xdr:col>5</xdr:col>
      <xdr:colOff>352425</xdr:colOff>
      <xdr:row>15</xdr:row>
      <xdr:rowOff>123825</xdr:rowOff>
    </xdr:to>
    <xdr:cxnSp macro="">
      <xdr:nvCxnSpPr>
        <xdr:cNvPr id="10" name="Conector em curva 9"/>
        <xdr:cNvCxnSpPr/>
      </xdr:nvCxnSpPr>
      <xdr:spPr>
        <a:xfrm rot="5400000">
          <a:off x="3057525" y="1828800"/>
          <a:ext cx="1933575" cy="485775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2</xdr:row>
      <xdr:rowOff>104775</xdr:rowOff>
    </xdr:from>
    <xdr:to>
      <xdr:col>6</xdr:col>
      <xdr:colOff>409575</xdr:colOff>
      <xdr:row>5</xdr:row>
      <xdr:rowOff>45720</xdr:rowOff>
    </xdr:to>
    <xdr:sp macro="" textlink="">
      <xdr:nvSpPr>
        <xdr:cNvPr id="11" name="Seta em curva para baixo 10"/>
        <xdr:cNvSpPr/>
      </xdr:nvSpPr>
      <xdr:spPr>
        <a:xfrm>
          <a:off x="1743075" y="542925"/>
          <a:ext cx="3209925" cy="512445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>
            <a:solidFill>
              <a:schemeClr val="tx1"/>
            </a:solidFill>
          </a:endParaRPr>
        </a:p>
      </xdr:txBody>
    </xdr:sp>
    <xdr:clientData/>
  </xdr:twoCellAnchor>
  <xdr:oneCellAnchor>
    <xdr:from>
      <xdr:col>9</xdr:col>
      <xdr:colOff>412985</xdr:colOff>
      <xdr:row>7</xdr:row>
      <xdr:rowOff>91027</xdr:rowOff>
    </xdr:from>
    <xdr:ext cx="2374433" cy="937629"/>
    <xdr:sp macro="" textlink="">
      <xdr:nvSpPr>
        <xdr:cNvPr id="13" name="Retângulo 12"/>
        <xdr:cNvSpPr/>
      </xdr:nvSpPr>
      <xdr:spPr>
        <a:xfrm>
          <a:off x="8147285" y="1491202"/>
          <a:ext cx="237443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4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Modelo</a:t>
          </a:r>
        </a:p>
      </xdr:txBody>
    </xdr:sp>
    <xdr:clientData/>
  </xdr:oneCellAnchor>
  <xdr:oneCellAnchor>
    <xdr:from>
      <xdr:col>14</xdr:col>
      <xdr:colOff>412985</xdr:colOff>
      <xdr:row>7</xdr:row>
      <xdr:rowOff>91027</xdr:rowOff>
    </xdr:from>
    <xdr:ext cx="2374433" cy="937629"/>
    <xdr:sp macro="" textlink="">
      <xdr:nvSpPr>
        <xdr:cNvPr id="12" name="Retângulo 11"/>
        <xdr:cNvSpPr/>
      </xdr:nvSpPr>
      <xdr:spPr>
        <a:xfrm>
          <a:off x="8147285" y="1491202"/>
          <a:ext cx="237443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4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Modelo</a:t>
          </a:r>
        </a:p>
      </xdr:txBody>
    </xdr:sp>
    <xdr:clientData/>
  </xdr:oneCellAnchor>
  <xdr:twoCellAnchor>
    <xdr:from>
      <xdr:col>1</xdr:col>
      <xdr:colOff>504826</xdr:colOff>
      <xdr:row>26</xdr:row>
      <xdr:rowOff>114300</xdr:rowOff>
    </xdr:from>
    <xdr:to>
      <xdr:col>2</xdr:col>
      <xdr:colOff>361951</xdr:colOff>
      <xdr:row>36</xdr:row>
      <xdr:rowOff>142875</xdr:rowOff>
    </xdr:to>
    <xdr:cxnSp macro="">
      <xdr:nvCxnSpPr>
        <xdr:cNvPr id="14" name="Conector em curva 13"/>
        <xdr:cNvCxnSpPr/>
      </xdr:nvCxnSpPr>
      <xdr:spPr>
        <a:xfrm rot="5400000">
          <a:off x="1381126" y="1857375"/>
          <a:ext cx="1933575" cy="485775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180976</xdr:colOff>
      <xdr:row>27</xdr:row>
      <xdr:rowOff>57150</xdr:rowOff>
    </xdr:from>
    <xdr:to>
      <xdr:col>1</xdr:col>
      <xdr:colOff>428626</xdr:colOff>
      <xdr:row>29</xdr:row>
      <xdr:rowOff>161925</xdr:rowOff>
    </xdr:to>
    <xdr:sp macro="" textlink="">
      <xdr:nvSpPr>
        <xdr:cNvPr id="15" name="Mais 14"/>
        <xdr:cNvSpPr/>
      </xdr:nvSpPr>
      <xdr:spPr>
        <a:xfrm>
          <a:off x="1781176" y="1266825"/>
          <a:ext cx="247650" cy="485775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209550</xdr:colOff>
      <xdr:row>30</xdr:row>
      <xdr:rowOff>180976</xdr:rowOff>
    </xdr:from>
    <xdr:to>
      <xdr:col>1</xdr:col>
      <xdr:colOff>426719</xdr:colOff>
      <xdr:row>34</xdr:row>
      <xdr:rowOff>152400</xdr:rowOff>
    </xdr:to>
    <xdr:sp macro="" textlink="">
      <xdr:nvSpPr>
        <xdr:cNvPr id="16" name="Mais 15"/>
        <xdr:cNvSpPr/>
      </xdr:nvSpPr>
      <xdr:spPr>
        <a:xfrm>
          <a:off x="1809750" y="1962151"/>
          <a:ext cx="217169" cy="733424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1276351</xdr:colOff>
      <xdr:row>26</xdr:row>
      <xdr:rowOff>95250</xdr:rowOff>
    </xdr:from>
    <xdr:to>
      <xdr:col>1</xdr:col>
      <xdr:colOff>180976</xdr:colOff>
      <xdr:row>36</xdr:row>
      <xdr:rowOff>104775</xdr:rowOff>
    </xdr:to>
    <xdr:sp macro="" textlink="">
      <xdr:nvSpPr>
        <xdr:cNvPr id="17" name="Chave esquerda 16"/>
        <xdr:cNvSpPr/>
      </xdr:nvSpPr>
      <xdr:spPr>
        <a:xfrm>
          <a:off x="1276351" y="1114425"/>
          <a:ext cx="504825" cy="19145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2</xdr:col>
      <xdr:colOff>457200</xdr:colOff>
      <xdr:row>26</xdr:row>
      <xdr:rowOff>95250</xdr:rowOff>
    </xdr:from>
    <xdr:to>
      <xdr:col>3</xdr:col>
      <xdr:colOff>314325</xdr:colOff>
      <xdr:row>36</xdr:row>
      <xdr:rowOff>123825</xdr:rowOff>
    </xdr:to>
    <xdr:cxnSp macro="">
      <xdr:nvCxnSpPr>
        <xdr:cNvPr id="18" name="Conector em curva 17"/>
        <xdr:cNvCxnSpPr/>
      </xdr:nvCxnSpPr>
      <xdr:spPr>
        <a:xfrm rot="5400000">
          <a:off x="1962150" y="1838325"/>
          <a:ext cx="1933575" cy="485775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26</xdr:row>
      <xdr:rowOff>85725</xdr:rowOff>
    </xdr:from>
    <xdr:to>
      <xdr:col>4</xdr:col>
      <xdr:colOff>361950</xdr:colOff>
      <xdr:row>36</xdr:row>
      <xdr:rowOff>114300</xdr:rowOff>
    </xdr:to>
    <xdr:cxnSp macro="">
      <xdr:nvCxnSpPr>
        <xdr:cNvPr id="19" name="Conector em curva 18"/>
        <xdr:cNvCxnSpPr/>
      </xdr:nvCxnSpPr>
      <xdr:spPr>
        <a:xfrm rot="5400000">
          <a:off x="2638425" y="1828800"/>
          <a:ext cx="1933575" cy="485775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495300</xdr:colOff>
      <xdr:row>26</xdr:row>
      <xdr:rowOff>95250</xdr:rowOff>
    </xdr:from>
    <xdr:to>
      <xdr:col>5</xdr:col>
      <xdr:colOff>352425</xdr:colOff>
      <xdr:row>36</xdr:row>
      <xdr:rowOff>123825</xdr:rowOff>
    </xdr:to>
    <xdr:cxnSp macro="">
      <xdr:nvCxnSpPr>
        <xdr:cNvPr id="20" name="Conector em curva 19"/>
        <xdr:cNvCxnSpPr/>
      </xdr:nvCxnSpPr>
      <xdr:spPr>
        <a:xfrm rot="5400000">
          <a:off x="3257550" y="1838325"/>
          <a:ext cx="1933575" cy="485775"/>
        </a:xfrm>
        <a:prstGeom prst="curvedConnector3">
          <a:avLst>
            <a:gd name="adj1" fmla="val 50000"/>
          </a:avLst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23</xdr:row>
      <xdr:rowOff>104775</xdr:rowOff>
    </xdr:from>
    <xdr:to>
      <xdr:col>6</xdr:col>
      <xdr:colOff>409575</xdr:colOff>
      <xdr:row>26</xdr:row>
      <xdr:rowOff>45720</xdr:rowOff>
    </xdr:to>
    <xdr:sp macro="" textlink="">
      <xdr:nvSpPr>
        <xdr:cNvPr id="21" name="Seta em curva para baixo 20"/>
        <xdr:cNvSpPr/>
      </xdr:nvSpPr>
      <xdr:spPr>
        <a:xfrm>
          <a:off x="1943100" y="542925"/>
          <a:ext cx="3209925" cy="521970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20</xdr:row>
      <xdr:rowOff>28575</xdr:rowOff>
    </xdr:from>
    <xdr:to>
      <xdr:col>2</xdr:col>
      <xdr:colOff>9525</xdr:colOff>
      <xdr:row>24</xdr:row>
      <xdr:rowOff>9525</xdr:rowOff>
    </xdr:to>
    <xdr:cxnSp macro="">
      <xdr:nvCxnSpPr>
        <xdr:cNvPr id="3" name="Conector reto 2"/>
        <xdr:cNvCxnSpPr/>
      </xdr:nvCxnSpPr>
      <xdr:spPr>
        <a:xfrm>
          <a:off x="466725" y="3895725"/>
          <a:ext cx="2743200" cy="742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</xdr:row>
      <xdr:rowOff>0</xdr:rowOff>
    </xdr:from>
    <xdr:to>
      <xdr:col>5</xdr:col>
      <xdr:colOff>0</xdr:colOff>
      <xdr:row>24</xdr:row>
      <xdr:rowOff>0</xdr:rowOff>
    </xdr:to>
    <xdr:cxnSp macro="">
      <xdr:nvCxnSpPr>
        <xdr:cNvPr id="4" name="Conector reto 3"/>
        <xdr:cNvCxnSpPr/>
      </xdr:nvCxnSpPr>
      <xdr:spPr>
        <a:xfrm>
          <a:off x="3200400" y="3867150"/>
          <a:ext cx="2276475" cy="762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9525</xdr:rowOff>
    </xdr:from>
    <xdr:to>
      <xdr:col>3</xdr:col>
      <xdr:colOff>9525</xdr:colOff>
      <xdr:row>23</xdr:row>
      <xdr:rowOff>180975</xdr:rowOff>
    </xdr:to>
    <xdr:cxnSp macro="">
      <xdr:nvCxnSpPr>
        <xdr:cNvPr id="3" name="Conector reto 2"/>
        <xdr:cNvCxnSpPr/>
      </xdr:nvCxnSpPr>
      <xdr:spPr>
        <a:xfrm>
          <a:off x="419100" y="2543175"/>
          <a:ext cx="3381375" cy="2076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13</xdr:row>
      <xdr:rowOff>0</xdr:rowOff>
    </xdr:from>
    <xdr:to>
      <xdr:col>7</xdr:col>
      <xdr:colOff>9525</xdr:colOff>
      <xdr:row>23</xdr:row>
      <xdr:rowOff>180975</xdr:rowOff>
    </xdr:to>
    <xdr:cxnSp macro="">
      <xdr:nvCxnSpPr>
        <xdr:cNvPr id="4" name="Conector reto 3"/>
        <xdr:cNvCxnSpPr/>
      </xdr:nvCxnSpPr>
      <xdr:spPr>
        <a:xfrm>
          <a:off x="3209925" y="2533650"/>
          <a:ext cx="3314700" cy="2085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23</xdr:row>
      <xdr:rowOff>19050</xdr:rowOff>
    </xdr:from>
    <xdr:to>
      <xdr:col>1</xdr:col>
      <xdr:colOff>2705100</xdr:colOff>
      <xdr:row>25</xdr:row>
      <xdr:rowOff>161925</xdr:rowOff>
    </xdr:to>
    <xdr:cxnSp macro="">
      <xdr:nvCxnSpPr>
        <xdr:cNvPr id="3" name="Conector de seta reta 2"/>
        <xdr:cNvCxnSpPr/>
      </xdr:nvCxnSpPr>
      <xdr:spPr>
        <a:xfrm>
          <a:off x="438150" y="4467225"/>
          <a:ext cx="2676525" cy="5238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</xdr:row>
      <xdr:rowOff>0</xdr:rowOff>
    </xdr:from>
    <xdr:to>
      <xdr:col>4</xdr:col>
      <xdr:colOff>19050</xdr:colOff>
      <xdr:row>25</xdr:row>
      <xdr:rowOff>171450</xdr:rowOff>
    </xdr:to>
    <xdr:cxnSp macro="">
      <xdr:nvCxnSpPr>
        <xdr:cNvPr id="4" name="Conector de seta reta 3"/>
        <xdr:cNvCxnSpPr/>
      </xdr:nvCxnSpPr>
      <xdr:spPr>
        <a:xfrm>
          <a:off x="3143250" y="4505325"/>
          <a:ext cx="1847850" cy="5715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23</xdr:row>
      <xdr:rowOff>9525</xdr:rowOff>
    </xdr:from>
    <xdr:to>
      <xdr:col>6</xdr:col>
      <xdr:colOff>28575</xdr:colOff>
      <xdr:row>25</xdr:row>
      <xdr:rowOff>180975</xdr:rowOff>
    </xdr:to>
    <xdr:cxnSp macro="">
      <xdr:nvCxnSpPr>
        <xdr:cNvPr id="7" name="Conector de seta reta 6"/>
        <xdr:cNvCxnSpPr/>
      </xdr:nvCxnSpPr>
      <xdr:spPr>
        <a:xfrm>
          <a:off x="4981575" y="4514850"/>
          <a:ext cx="1847850" cy="5715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9"/>
  <sheetViews>
    <sheetView workbookViewId="0">
      <selection activeCell="I35" sqref="I35"/>
    </sheetView>
  </sheetViews>
  <sheetFormatPr defaultRowHeight="15"/>
  <cols>
    <col min="1" max="1" width="24" customWidth="1"/>
    <col min="2" max="6" width="9.42578125" bestFit="1" customWidth="1"/>
    <col min="7" max="7" width="12.5703125" customWidth="1"/>
    <col min="9" max="9" width="23.140625" customWidth="1"/>
    <col min="10" max="10" width="30.28515625" customWidth="1"/>
    <col min="11" max="11" width="15" bestFit="1" customWidth="1"/>
    <col min="12" max="12" width="16" customWidth="1"/>
    <col min="14" max="14" width="14.28515625" customWidth="1"/>
    <col min="15" max="15" width="33.42578125" customWidth="1"/>
    <col min="16" max="16" width="14.85546875" customWidth="1"/>
    <col min="17" max="17" width="13.7109375" customWidth="1"/>
  </cols>
  <sheetData>
    <row r="1" spans="1:17" ht="19.5" thickTop="1">
      <c r="A1" s="101" t="s">
        <v>0</v>
      </c>
      <c r="B1" s="101"/>
      <c r="C1" s="101"/>
      <c r="D1" s="101"/>
      <c r="E1" s="101"/>
      <c r="F1" s="101"/>
      <c r="G1" s="101"/>
      <c r="I1" s="102" t="s">
        <v>0</v>
      </c>
      <c r="J1" s="103"/>
      <c r="K1" s="103"/>
      <c r="L1" s="104"/>
      <c r="N1" s="102" t="s">
        <v>0</v>
      </c>
      <c r="O1" s="103"/>
      <c r="P1" s="103"/>
      <c r="Q1" s="104"/>
    </row>
    <row r="2" spans="1:17">
      <c r="A2" t="s">
        <v>1</v>
      </c>
      <c r="I2" s="38"/>
      <c r="J2" s="39"/>
      <c r="K2" s="39"/>
      <c r="L2" s="40"/>
      <c r="N2" s="38"/>
      <c r="O2" s="73" t="s">
        <v>124</v>
      </c>
      <c r="P2" s="74"/>
      <c r="Q2" s="40"/>
    </row>
    <row r="3" spans="1:17" ht="15.75" thickBot="1">
      <c r="A3" s="1" t="s">
        <v>2</v>
      </c>
      <c r="I3" s="38" t="s">
        <v>124</v>
      </c>
      <c r="J3" s="39"/>
      <c r="K3" s="71" t="s">
        <v>3</v>
      </c>
      <c r="L3" s="72" t="s">
        <v>126</v>
      </c>
      <c r="N3" s="38"/>
      <c r="P3" s="71" t="s">
        <v>127</v>
      </c>
      <c r="Q3" s="75">
        <v>100</v>
      </c>
    </row>
    <row r="4" spans="1:17">
      <c r="I4" s="41"/>
      <c r="J4" s="39"/>
      <c r="K4" s="39"/>
      <c r="L4" s="40"/>
      <c r="N4" s="41"/>
      <c r="O4" s="39"/>
      <c r="P4" s="39"/>
      <c r="Q4" s="40"/>
    </row>
    <row r="5" spans="1:17">
      <c r="A5" s="57" t="s">
        <v>3</v>
      </c>
      <c r="B5" s="49" t="s">
        <v>15</v>
      </c>
      <c r="C5" s="49" t="s">
        <v>16</v>
      </c>
      <c r="D5" s="49" t="s">
        <v>17</v>
      </c>
      <c r="E5" s="49" t="s">
        <v>18</v>
      </c>
      <c r="F5" s="49" t="s">
        <v>19</v>
      </c>
      <c r="G5" s="49" t="s">
        <v>20</v>
      </c>
      <c r="I5" s="70" t="s">
        <v>3</v>
      </c>
      <c r="J5" s="49" t="s">
        <v>29</v>
      </c>
      <c r="K5" s="49" t="s">
        <v>116</v>
      </c>
      <c r="L5" s="49" t="s">
        <v>117</v>
      </c>
      <c r="N5" s="79" t="s">
        <v>3</v>
      </c>
      <c r="O5" s="49" t="s">
        <v>29</v>
      </c>
      <c r="P5" s="49" t="s">
        <v>116</v>
      </c>
      <c r="Q5" s="80" t="s">
        <v>117</v>
      </c>
    </row>
    <row r="6" spans="1:17">
      <c r="A6" t="s">
        <v>4</v>
      </c>
      <c r="B6" s="2"/>
      <c r="C6" s="2">
        <f>+B16</f>
        <v>0</v>
      </c>
      <c r="D6" s="2">
        <f t="shared" ref="D6:F6" si="0">+C16</f>
        <v>0</v>
      </c>
      <c r="E6" s="2">
        <f t="shared" si="0"/>
        <v>0</v>
      </c>
      <c r="F6" s="2">
        <f t="shared" si="0"/>
        <v>0</v>
      </c>
      <c r="G6" s="3">
        <f>+B6</f>
        <v>0</v>
      </c>
      <c r="I6" s="42" t="s">
        <v>4</v>
      </c>
      <c r="J6" s="39"/>
      <c r="K6" s="39"/>
      <c r="L6" s="40"/>
      <c r="N6" s="81"/>
      <c r="O6" s="82"/>
      <c r="P6" s="82"/>
      <c r="Q6" s="83"/>
    </row>
    <row r="7" spans="1:17">
      <c r="A7" t="s">
        <v>67</v>
      </c>
      <c r="B7" s="2"/>
      <c r="C7" s="2"/>
      <c r="D7" s="2"/>
      <c r="E7" s="2"/>
      <c r="F7" s="2"/>
      <c r="G7" s="2">
        <f>SUM(B7:F7)</f>
        <v>0</v>
      </c>
      <c r="I7" s="42" t="s">
        <v>67</v>
      </c>
      <c r="J7" s="39"/>
      <c r="K7" s="39"/>
      <c r="L7" s="40"/>
      <c r="N7" s="84"/>
      <c r="O7" s="85"/>
      <c r="P7" s="85"/>
      <c r="Q7" s="86"/>
    </row>
    <row r="8" spans="1:17">
      <c r="A8" t="s">
        <v>69</v>
      </c>
      <c r="B8" s="2"/>
      <c r="C8" s="2"/>
      <c r="D8" s="2"/>
      <c r="E8" s="2"/>
      <c r="F8" s="2"/>
      <c r="G8" s="2">
        <f t="shared" ref="G8:G9" si="1">SUM(B8:F8)</f>
        <v>0</v>
      </c>
      <c r="I8" s="42" t="s">
        <v>69</v>
      </c>
      <c r="J8" s="39"/>
      <c r="K8" s="39"/>
      <c r="L8" s="40"/>
      <c r="N8" s="84"/>
      <c r="O8" s="85"/>
      <c r="P8" s="85"/>
      <c r="Q8" s="86"/>
    </row>
    <row r="9" spans="1:17">
      <c r="A9" t="s">
        <v>68</v>
      </c>
      <c r="B9" s="2"/>
      <c r="C9" s="2"/>
      <c r="D9" s="2"/>
      <c r="E9" s="2"/>
      <c r="F9" s="2"/>
      <c r="G9" s="2">
        <f t="shared" si="1"/>
        <v>0</v>
      </c>
      <c r="I9" s="42" t="s">
        <v>68</v>
      </c>
      <c r="J9" s="39"/>
      <c r="K9" s="39"/>
      <c r="L9" s="40"/>
      <c r="N9" s="84"/>
      <c r="O9" s="85"/>
      <c r="P9" s="85"/>
      <c r="Q9" s="86"/>
    </row>
    <row r="10" spans="1:17">
      <c r="A10" t="s">
        <v>8</v>
      </c>
      <c r="B10" s="2">
        <f>SUM(B7:B9)</f>
        <v>0</v>
      </c>
      <c r="C10" s="2">
        <f t="shared" ref="C10:F10" si="2">SUM(C7:C9)</f>
        <v>0</v>
      </c>
      <c r="D10" s="2">
        <f t="shared" si="2"/>
        <v>0</v>
      </c>
      <c r="E10" s="2">
        <f t="shared" si="2"/>
        <v>0</v>
      </c>
      <c r="F10" s="2">
        <f t="shared" si="2"/>
        <v>0</v>
      </c>
      <c r="G10" s="3">
        <f>SUM(G7:G9)</f>
        <v>0</v>
      </c>
      <c r="I10" s="42" t="s">
        <v>8</v>
      </c>
      <c r="J10" s="39"/>
      <c r="K10" s="39"/>
      <c r="L10" s="40"/>
      <c r="N10" s="84"/>
      <c r="O10" s="85"/>
      <c r="P10" s="85"/>
      <c r="Q10" s="86"/>
    </row>
    <row r="11" spans="1:17">
      <c r="A11" t="s">
        <v>70</v>
      </c>
      <c r="B11" s="2"/>
      <c r="C11" s="2"/>
      <c r="D11" s="2"/>
      <c r="E11" s="2"/>
      <c r="F11" s="2"/>
      <c r="G11" s="2">
        <f t="shared" ref="G11:G14" si="3">SUM(B11:F11)</f>
        <v>0</v>
      </c>
      <c r="I11" s="42" t="s">
        <v>70</v>
      </c>
      <c r="J11" s="39"/>
      <c r="K11" s="39"/>
      <c r="L11" s="40"/>
      <c r="N11" s="84"/>
      <c r="O11" s="85"/>
      <c r="P11" s="85"/>
      <c r="Q11" s="86"/>
    </row>
    <row r="12" spans="1:17">
      <c r="A12" t="s">
        <v>71</v>
      </c>
      <c r="B12" s="2"/>
      <c r="C12" s="2"/>
      <c r="D12" s="2"/>
      <c r="E12" s="2"/>
      <c r="F12" s="2"/>
      <c r="G12" s="2">
        <f t="shared" si="3"/>
        <v>0</v>
      </c>
      <c r="I12" s="42" t="s">
        <v>71</v>
      </c>
      <c r="J12" s="39"/>
      <c r="K12" s="39"/>
      <c r="L12" s="40"/>
      <c r="N12" s="84"/>
      <c r="O12" s="85"/>
      <c r="P12" s="85"/>
      <c r="Q12" s="86"/>
    </row>
    <row r="13" spans="1:17">
      <c r="A13" t="s">
        <v>72</v>
      </c>
      <c r="B13" s="2"/>
      <c r="C13" s="2"/>
      <c r="D13" s="2"/>
      <c r="E13" s="2"/>
      <c r="F13" s="2"/>
      <c r="G13" s="2">
        <f t="shared" si="3"/>
        <v>0</v>
      </c>
      <c r="I13" s="42" t="s">
        <v>72</v>
      </c>
      <c r="J13" s="39"/>
      <c r="K13" s="39"/>
      <c r="L13" s="40"/>
      <c r="N13" s="84"/>
      <c r="O13" s="85"/>
      <c r="P13" s="85"/>
      <c r="Q13" s="86"/>
    </row>
    <row r="14" spans="1:17">
      <c r="A14" t="s">
        <v>73</v>
      </c>
      <c r="B14" s="2"/>
      <c r="C14" s="2"/>
      <c r="D14" s="2"/>
      <c r="E14" s="2"/>
      <c r="F14" s="2"/>
      <c r="G14" s="2">
        <f t="shared" si="3"/>
        <v>0</v>
      </c>
      <c r="I14" s="42" t="s">
        <v>73</v>
      </c>
      <c r="J14" s="39"/>
      <c r="K14" s="39"/>
      <c r="L14" s="40"/>
      <c r="N14" s="84"/>
      <c r="O14" s="85"/>
      <c r="P14" s="85"/>
      <c r="Q14" s="86"/>
    </row>
    <row r="15" spans="1:17">
      <c r="A15" t="s">
        <v>12</v>
      </c>
      <c r="B15" s="2">
        <f>SUM(B11:B14)</f>
        <v>0</v>
      </c>
      <c r="C15" s="2">
        <f t="shared" ref="C15:G15" si="4">SUM(C11:C14)</f>
        <v>0</v>
      </c>
      <c r="D15" s="2">
        <f t="shared" si="4"/>
        <v>0</v>
      </c>
      <c r="E15" s="2">
        <f t="shared" si="4"/>
        <v>0</v>
      </c>
      <c r="F15" s="2">
        <f t="shared" si="4"/>
        <v>0</v>
      </c>
      <c r="G15" s="2">
        <f t="shared" si="4"/>
        <v>0</v>
      </c>
      <c r="I15" s="42" t="s">
        <v>12</v>
      </c>
      <c r="J15" s="39"/>
      <c r="K15" s="39"/>
      <c r="L15" s="40"/>
      <c r="N15" s="87"/>
      <c r="O15" s="88"/>
      <c r="P15" s="88"/>
      <c r="Q15" s="89"/>
    </row>
    <row r="16" spans="1:17">
      <c r="A16" s="50" t="s">
        <v>13</v>
      </c>
      <c r="B16" s="51">
        <f>+B6+B10-B15</f>
        <v>0</v>
      </c>
      <c r="C16" s="51">
        <f t="shared" ref="C16:G16" si="5">+C6+C10-C15</f>
        <v>0</v>
      </c>
      <c r="D16" s="51">
        <f t="shared" si="5"/>
        <v>0</v>
      </c>
      <c r="E16" s="51">
        <f t="shared" si="5"/>
        <v>0</v>
      </c>
      <c r="F16" s="51">
        <f t="shared" si="5"/>
        <v>0</v>
      </c>
      <c r="G16" s="51">
        <f t="shared" si="5"/>
        <v>0</v>
      </c>
      <c r="I16" s="67" t="s">
        <v>13</v>
      </c>
      <c r="J16" s="68"/>
      <c r="K16" s="68"/>
      <c r="L16" s="69"/>
      <c r="N16" s="76" t="s">
        <v>13</v>
      </c>
      <c r="O16" s="68"/>
      <c r="P16" s="68"/>
      <c r="Q16" s="69"/>
    </row>
    <row r="17" spans="1:17" ht="15.75" thickBot="1">
      <c r="A17" t="s">
        <v>14</v>
      </c>
      <c r="B17" s="2" t="s">
        <v>22</v>
      </c>
      <c r="C17" s="2"/>
      <c r="D17" s="2"/>
      <c r="E17" s="2"/>
      <c r="F17" s="2"/>
      <c r="G17" s="2"/>
      <c r="I17" s="38"/>
      <c r="J17" s="39"/>
      <c r="K17" s="39"/>
      <c r="L17" s="40"/>
      <c r="N17" s="42"/>
      <c r="O17" s="5" t="s">
        <v>132</v>
      </c>
      <c r="P17" s="39"/>
      <c r="Q17" s="90"/>
    </row>
    <row r="18" spans="1:17">
      <c r="A18" t="s">
        <v>21</v>
      </c>
      <c r="B18" t="s">
        <v>23</v>
      </c>
      <c r="I18" s="43"/>
      <c r="J18" s="44"/>
      <c r="K18" s="44"/>
      <c r="L18" s="45"/>
      <c r="N18" s="42"/>
      <c r="O18" s="71" t="s">
        <v>133</v>
      </c>
      <c r="P18" s="39"/>
      <c r="Q18" s="91"/>
    </row>
    <row r="19" spans="1:17">
      <c r="I19" s="56"/>
      <c r="J19" s="59"/>
      <c r="K19" s="65"/>
      <c r="L19" s="46"/>
      <c r="N19" s="42"/>
      <c r="O19" s="71" t="s">
        <v>129</v>
      </c>
      <c r="P19" s="39"/>
      <c r="Q19" s="91"/>
    </row>
    <row r="20" spans="1:17" ht="15.75" thickBot="1">
      <c r="I20" s="63" t="s">
        <v>120</v>
      </c>
      <c r="J20" s="64" t="s">
        <v>121</v>
      </c>
      <c r="K20" s="66" t="s">
        <v>122</v>
      </c>
      <c r="L20" s="47" t="s">
        <v>123</v>
      </c>
      <c r="N20" s="78"/>
      <c r="O20" s="71" t="s">
        <v>128</v>
      </c>
      <c r="P20" s="39"/>
      <c r="Q20" s="92"/>
    </row>
    <row r="21" spans="1:17" ht="15.75" thickTop="1">
      <c r="N21" s="78" t="s">
        <v>131</v>
      </c>
      <c r="O21" s="39"/>
      <c r="P21" s="39"/>
      <c r="Q21" s="40"/>
    </row>
    <row r="22" spans="1:17" ht="18.75">
      <c r="A22" s="101" t="s">
        <v>0</v>
      </c>
      <c r="B22" s="101"/>
      <c r="C22" s="101"/>
      <c r="D22" s="101"/>
      <c r="E22" s="101"/>
      <c r="F22" s="101"/>
      <c r="G22" s="101"/>
      <c r="N22" s="42"/>
      <c r="O22" s="39"/>
      <c r="P22" s="39"/>
      <c r="Q22" s="40"/>
    </row>
    <row r="23" spans="1:17">
      <c r="A23" t="s">
        <v>1</v>
      </c>
      <c r="N23" s="77" t="s">
        <v>130</v>
      </c>
      <c r="O23" s="39"/>
      <c r="P23" s="39"/>
      <c r="Q23" s="40"/>
    </row>
    <row r="24" spans="1:17" ht="15.75" thickBot="1">
      <c r="A24" s="1" t="s">
        <v>2</v>
      </c>
      <c r="N24" s="38"/>
      <c r="O24" s="39"/>
      <c r="P24" s="39"/>
      <c r="Q24" s="40"/>
    </row>
    <row r="25" spans="1:17">
      <c r="N25" s="43"/>
      <c r="O25" s="44"/>
      <c r="P25" s="44"/>
      <c r="Q25" s="45"/>
    </row>
    <row r="26" spans="1:17">
      <c r="A26" s="57" t="s">
        <v>3</v>
      </c>
      <c r="B26" s="49" t="s">
        <v>134</v>
      </c>
      <c r="C26" s="49" t="s">
        <v>135</v>
      </c>
      <c r="D26" s="49" t="s">
        <v>136</v>
      </c>
      <c r="E26" s="49" t="s">
        <v>137</v>
      </c>
      <c r="F26" s="49" t="s">
        <v>138</v>
      </c>
      <c r="G26" s="49" t="s">
        <v>20</v>
      </c>
      <c r="N26" s="56"/>
      <c r="O26" s="59"/>
      <c r="P26" s="65"/>
      <c r="Q26" s="46"/>
    </row>
    <row r="27" spans="1:17" ht="15.75" thickBot="1">
      <c r="A27" t="s">
        <v>4</v>
      </c>
      <c r="B27" s="2"/>
      <c r="C27" s="2">
        <f>+B37</f>
        <v>0</v>
      </c>
      <c r="D27" s="2">
        <f t="shared" ref="D27" si="6">+C37</f>
        <v>0</v>
      </c>
      <c r="E27" s="2">
        <f t="shared" ref="E27" si="7">+D37</f>
        <v>0</v>
      </c>
      <c r="F27" s="2">
        <f t="shared" ref="F27" si="8">+E37</f>
        <v>0</v>
      </c>
      <c r="G27" s="3">
        <f>+B27</f>
        <v>0</v>
      </c>
      <c r="N27" s="63" t="s">
        <v>120</v>
      </c>
      <c r="O27" s="64" t="s">
        <v>121</v>
      </c>
      <c r="P27" s="66" t="s">
        <v>122</v>
      </c>
      <c r="Q27" s="47" t="s">
        <v>123</v>
      </c>
    </row>
    <row r="28" spans="1:17" ht="15.75" thickTop="1">
      <c r="A28" t="s">
        <v>67</v>
      </c>
      <c r="B28" s="2"/>
      <c r="C28" s="2"/>
      <c r="D28" s="2"/>
      <c r="E28" s="2"/>
      <c r="F28" s="2"/>
      <c r="G28" s="2">
        <f>SUM(B28:F28)</f>
        <v>0</v>
      </c>
    </row>
    <row r="29" spans="1:17">
      <c r="A29" t="s">
        <v>69</v>
      </c>
      <c r="B29" s="2"/>
      <c r="C29" s="2"/>
      <c r="D29" s="2"/>
      <c r="E29" s="2"/>
      <c r="F29" s="2"/>
      <c r="G29" s="2">
        <f t="shared" ref="G29:G30" si="9">SUM(B29:F29)</f>
        <v>0</v>
      </c>
    </row>
    <row r="30" spans="1:17">
      <c r="A30" t="s">
        <v>68</v>
      </c>
      <c r="B30" s="2"/>
      <c r="C30" s="2"/>
      <c r="D30" s="2"/>
      <c r="E30" s="2"/>
      <c r="F30" s="2"/>
      <c r="G30" s="2">
        <f t="shared" si="9"/>
        <v>0</v>
      </c>
    </row>
    <row r="31" spans="1:17">
      <c r="A31" t="s">
        <v>8</v>
      </c>
      <c r="B31" s="2">
        <f>SUM(B28:B30)</f>
        <v>0</v>
      </c>
      <c r="C31" s="2">
        <f t="shared" ref="C31:F31" si="10">SUM(C28:C30)</f>
        <v>0</v>
      </c>
      <c r="D31" s="2">
        <f t="shared" si="10"/>
        <v>0</v>
      </c>
      <c r="E31" s="2">
        <f t="shared" si="10"/>
        <v>0</v>
      </c>
      <c r="F31" s="2">
        <f t="shared" si="10"/>
        <v>0</v>
      </c>
      <c r="G31" s="3">
        <f>SUM(G28:G30)</f>
        <v>0</v>
      </c>
    </row>
    <row r="32" spans="1:17">
      <c r="A32" t="s">
        <v>70</v>
      </c>
      <c r="B32" s="2"/>
      <c r="C32" s="2"/>
      <c r="D32" s="2"/>
      <c r="E32" s="2"/>
      <c r="F32" s="2"/>
      <c r="G32" s="2">
        <f t="shared" ref="G32:G35" si="11">SUM(B32:F32)</f>
        <v>0</v>
      </c>
    </row>
    <row r="33" spans="1:7">
      <c r="A33" t="s">
        <v>71</v>
      </c>
      <c r="B33" s="2"/>
      <c r="C33" s="2"/>
      <c r="D33" s="2"/>
      <c r="E33" s="2"/>
      <c r="F33" s="2"/>
      <c r="G33" s="2">
        <f t="shared" si="11"/>
        <v>0</v>
      </c>
    </row>
    <row r="34" spans="1:7">
      <c r="A34" t="s">
        <v>72</v>
      </c>
      <c r="B34" s="2"/>
      <c r="C34" s="2"/>
      <c r="D34" s="2"/>
      <c r="E34" s="2"/>
      <c r="F34" s="2"/>
      <c r="G34" s="2">
        <f t="shared" si="11"/>
        <v>0</v>
      </c>
    </row>
    <row r="35" spans="1:7">
      <c r="A35" t="s">
        <v>73</v>
      </c>
      <c r="B35" s="2"/>
      <c r="C35" s="2"/>
      <c r="D35" s="2"/>
      <c r="E35" s="2"/>
      <c r="F35" s="2"/>
      <c r="G35" s="2">
        <f t="shared" si="11"/>
        <v>0</v>
      </c>
    </row>
    <row r="36" spans="1:7">
      <c r="A36" t="s">
        <v>12</v>
      </c>
      <c r="B36" s="2">
        <f>SUM(B32:B35)</f>
        <v>0</v>
      </c>
      <c r="C36" s="2">
        <f t="shared" ref="C36:G36" si="12">SUM(C32:C35)</f>
        <v>0</v>
      </c>
      <c r="D36" s="2">
        <f t="shared" si="12"/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</row>
    <row r="37" spans="1:7">
      <c r="A37" s="50" t="s">
        <v>13</v>
      </c>
      <c r="B37" s="51">
        <f>+B27+B31-B36</f>
        <v>0</v>
      </c>
      <c r="C37" s="51">
        <f t="shared" ref="C37:G37" si="13">+C27+C31-C36</f>
        <v>0</v>
      </c>
      <c r="D37" s="51">
        <f t="shared" si="13"/>
        <v>0</v>
      </c>
      <c r="E37" s="51">
        <f t="shared" si="13"/>
        <v>0</v>
      </c>
      <c r="F37" s="51">
        <f t="shared" si="13"/>
        <v>0</v>
      </c>
      <c r="G37" s="51">
        <f t="shared" si="13"/>
        <v>0</v>
      </c>
    </row>
    <row r="38" spans="1:7">
      <c r="A38" t="s">
        <v>14</v>
      </c>
      <c r="B38" s="2" t="s">
        <v>22</v>
      </c>
      <c r="C38" s="2"/>
      <c r="D38" s="2"/>
      <c r="E38" s="2"/>
      <c r="F38" s="2"/>
      <c r="G38" s="2"/>
    </row>
    <row r="39" spans="1:7">
      <c r="A39" t="s">
        <v>21</v>
      </c>
      <c r="B39" t="s">
        <v>23</v>
      </c>
    </row>
  </sheetData>
  <mergeCells count="4">
    <mergeCell ref="A1:G1"/>
    <mergeCell ref="I1:L1"/>
    <mergeCell ref="N1:Q1"/>
    <mergeCell ref="A22:G22"/>
  </mergeCells>
  <printOptions horizontalCentered="1" verticalCentered="1"/>
  <pageMargins left="0.51181102362204722" right="0.51181102362204722" top="0.70866141732283472" bottom="0.78740157480314965" header="0.31496062992125984" footer="0.31496062992125984"/>
  <pageSetup paperSize="9" scale="110" orientation="landscape" horizontalDpi="4294967293" r:id="rId1"/>
  <headerFooter>
    <oddHeader>&amp;L&amp;A&amp;C&amp;F&amp;RModelo de Controle de Caixa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D9" sqref="D9"/>
    </sheetView>
  </sheetViews>
  <sheetFormatPr defaultRowHeight="15"/>
  <cols>
    <col min="1" max="1" width="6.28515625" customWidth="1"/>
    <col min="2" max="2" width="41.7109375" customWidth="1"/>
    <col min="3" max="3" width="6.7109375" customWidth="1"/>
    <col min="4" max="5" width="13.7109375" customWidth="1"/>
    <col min="6" max="6" width="15.7109375" customWidth="1"/>
    <col min="7" max="7" width="4.28515625" customWidth="1"/>
    <col min="8" max="8" width="22.85546875" bestFit="1" customWidth="1"/>
    <col min="9" max="9" width="10.7109375" bestFit="1" customWidth="1"/>
  </cols>
  <sheetData>
    <row r="1" spans="1:9">
      <c r="A1" t="s">
        <v>24</v>
      </c>
    </row>
    <row r="2" spans="1:9" ht="18.75">
      <c r="A2" s="101" t="s">
        <v>0</v>
      </c>
      <c r="B2" s="101"/>
      <c r="C2" s="101"/>
      <c r="D2" s="101"/>
      <c r="E2" s="101"/>
      <c r="F2" s="101"/>
    </row>
    <row r="3" spans="1:9">
      <c r="A3" s="4" t="s">
        <v>3</v>
      </c>
      <c r="B3" s="10">
        <v>40106</v>
      </c>
      <c r="C3" s="10"/>
      <c r="D3" s="4"/>
      <c r="E3" s="5" t="s">
        <v>30</v>
      </c>
      <c r="F3" s="37">
        <v>910</v>
      </c>
    </row>
    <row r="4" spans="1:9">
      <c r="A4" s="49" t="s">
        <v>28</v>
      </c>
      <c r="B4" s="49" t="s">
        <v>29</v>
      </c>
      <c r="C4" s="49" t="s">
        <v>66</v>
      </c>
      <c r="D4" s="49" t="s">
        <v>32</v>
      </c>
      <c r="E4" s="49" t="s">
        <v>33</v>
      </c>
      <c r="F4" s="49" t="s">
        <v>64</v>
      </c>
      <c r="H4" s="105" t="s">
        <v>114</v>
      </c>
      <c r="I4" s="105"/>
    </row>
    <row r="5" spans="1:9">
      <c r="A5" s="4">
        <v>1</v>
      </c>
      <c r="B5" t="s">
        <v>74</v>
      </c>
      <c r="C5" t="s">
        <v>109</v>
      </c>
      <c r="D5" s="2"/>
      <c r="E5" s="2">
        <v>138</v>
      </c>
      <c r="F5" s="2">
        <f>+F3+D5-E5</f>
        <v>772</v>
      </c>
      <c r="H5" s="60" t="s">
        <v>67</v>
      </c>
      <c r="I5" s="61">
        <v>118</v>
      </c>
    </row>
    <row r="6" spans="1:9">
      <c r="A6" s="4">
        <v>2</v>
      </c>
      <c r="B6" t="s">
        <v>78</v>
      </c>
      <c r="C6" t="s">
        <v>108</v>
      </c>
      <c r="D6" s="2"/>
      <c r="E6" s="2">
        <v>18</v>
      </c>
      <c r="F6" s="2">
        <f>+F5+D6-E6</f>
        <v>754</v>
      </c>
      <c r="H6" s="60" t="s">
        <v>69</v>
      </c>
      <c r="I6" s="61">
        <v>1828</v>
      </c>
    </row>
    <row r="7" spans="1:9">
      <c r="A7" s="4">
        <v>3</v>
      </c>
      <c r="B7" t="s">
        <v>75</v>
      </c>
      <c r="C7" t="s">
        <v>108</v>
      </c>
      <c r="D7" s="2"/>
      <c r="E7" s="2">
        <v>37</v>
      </c>
      <c r="F7" s="2">
        <f t="shared" ref="F7:F24" si="0">+F6+D7-E7</f>
        <v>717</v>
      </c>
      <c r="H7" s="60" t="s">
        <v>68</v>
      </c>
      <c r="I7" s="61">
        <v>0</v>
      </c>
    </row>
    <row r="8" spans="1:9">
      <c r="A8" s="4">
        <v>4</v>
      </c>
      <c r="B8" t="s">
        <v>76</v>
      </c>
      <c r="C8" t="s">
        <v>108</v>
      </c>
      <c r="D8" s="2"/>
      <c r="E8" s="2">
        <v>98</v>
      </c>
      <c r="F8" s="2">
        <f t="shared" si="0"/>
        <v>619</v>
      </c>
      <c r="H8" s="60" t="s">
        <v>70</v>
      </c>
      <c r="I8" s="61">
        <v>538</v>
      </c>
    </row>
    <row r="9" spans="1:9">
      <c r="A9" s="4">
        <v>5</v>
      </c>
      <c r="B9" t="s">
        <v>77</v>
      </c>
      <c r="C9" t="s">
        <v>107</v>
      </c>
      <c r="D9" s="2">
        <v>494</v>
      </c>
      <c r="E9" s="2"/>
      <c r="F9" s="2">
        <f t="shared" si="0"/>
        <v>1113</v>
      </c>
      <c r="H9" s="60" t="s">
        <v>71</v>
      </c>
      <c r="I9" s="61">
        <v>194</v>
      </c>
    </row>
    <row r="10" spans="1:9">
      <c r="A10" s="4">
        <v>6</v>
      </c>
      <c r="B10" t="s">
        <v>79</v>
      </c>
      <c r="C10" t="s">
        <v>108</v>
      </c>
      <c r="D10" s="2"/>
      <c r="E10" s="2">
        <v>400</v>
      </c>
      <c r="F10" s="2">
        <f t="shared" si="0"/>
        <v>713</v>
      </c>
      <c r="H10" s="60" t="s">
        <v>72</v>
      </c>
      <c r="I10" s="61"/>
    </row>
    <row r="11" spans="1:9">
      <c r="A11" s="4">
        <v>7</v>
      </c>
      <c r="B11" t="s">
        <v>80</v>
      </c>
      <c r="C11" t="s">
        <v>108</v>
      </c>
      <c r="D11" s="2"/>
      <c r="E11" s="2">
        <v>350</v>
      </c>
      <c r="F11" s="2">
        <f t="shared" si="0"/>
        <v>363</v>
      </c>
      <c r="H11" s="60" t="s">
        <v>118</v>
      </c>
      <c r="I11" s="61">
        <v>1775</v>
      </c>
    </row>
    <row r="12" spans="1:9">
      <c r="A12" s="4">
        <v>8</v>
      </c>
      <c r="B12" t="s">
        <v>81</v>
      </c>
      <c r="C12" t="s">
        <v>108</v>
      </c>
      <c r="D12" s="2"/>
      <c r="E12" s="2">
        <v>50</v>
      </c>
      <c r="F12" s="2">
        <f t="shared" si="0"/>
        <v>313</v>
      </c>
    </row>
    <row r="13" spans="1:9">
      <c r="A13" s="4">
        <v>9</v>
      </c>
      <c r="B13" t="s">
        <v>82</v>
      </c>
      <c r="C13" t="s">
        <v>107</v>
      </c>
      <c r="D13" s="2">
        <v>396</v>
      </c>
      <c r="E13" s="2"/>
      <c r="F13" s="2">
        <f t="shared" si="0"/>
        <v>709</v>
      </c>
    </row>
    <row r="14" spans="1:9">
      <c r="A14" s="4">
        <v>10</v>
      </c>
      <c r="B14" t="s">
        <v>83</v>
      </c>
      <c r="C14" t="s">
        <v>107</v>
      </c>
      <c r="D14" s="2">
        <v>820</v>
      </c>
      <c r="E14" s="2"/>
      <c r="F14" s="2">
        <f t="shared" si="0"/>
        <v>1529</v>
      </c>
    </row>
    <row r="15" spans="1:9">
      <c r="A15" s="4">
        <v>11</v>
      </c>
      <c r="B15" t="s">
        <v>84</v>
      </c>
      <c r="C15" t="s">
        <v>109</v>
      </c>
      <c r="D15" s="2"/>
      <c r="E15" s="2">
        <v>400</v>
      </c>
      <c r="F15" s="2">
        <f t="shared" si="0"/>
        <v>1129</v>
      </c>
    </row>
    <row r="16" spans="1:9">
      <c r="A16" s="4">
        <v>12</v>
      </c>
      <c r="B16" t="s">
        <v>85</v>
      </c>
      <c r="C16" t="s">
        <v>107</v>
      </c>
      <c r="D16" s="2">
        <v>118</v>
      </c>
      <c r="E16" s="2"/>
      <c r="F16" s="2">
        <f t="shared" si="0"/>
        <v>1247</v>
      </c>
    </row>
    <row r="17" spans="1:6">
      <c r="A17" s="4">
        <v>13</v>
      </c>
      <c r="B17" t="s">
        <v>86</v>
      </c>
      <c r="C17" t="s">
        <v>108</v>
      </c>
      <c r="D17" s="2"/>
      <c r="E17" s="2">
        <v>32</v>
      </c>
      <c r="F17" s="2">
        <f t="shared" si="0"/>
        <v>1215</v>
      </c>
    </row>
    <row r="18" spans="1:6">
      <c r="A18" s="4">
        <v>14</v>
      </c>
      <c r="B18" t="s">
        <v>104</v>
      </c>
      <c r="C18" t="s">
        <v>106</v>
      </c>
      <c r="D18" s="2">
        <v>118</v>
      </c>
      <c r="E18" s="2"/>
      <c r="F18" s="2">
        <f t="shared" si="0"/>
        <v>1333</v>
      </c>
    </row>
    <row r="19" spans="1:6">
      <c r="A19" s="4">
        <v>15</v>
      </c>
      <c r="B19" t="s">
        <v>105</v>
      </c>
      <c r="C19" t="s">
        <v>108</v>
      </c>
      <c r="D19" s="2"/>
      <c r="E19" s="2">
        <v>790</v>
      </c>
      <c r="F19" s="2">
        <f t="shared" si="0"/>
        <v>543</v>
      </c>
    </row>
    <row r="20" spans="1:6">
      <c r="A20" s="4">
        <v>16</v>
      </c>
      <c r="B20" t="s">
        <v>111</v>
      </c>
      <c r="C20" t="s">
        <v>110</v>
      </c>
      <c r="D20" s="2"/>
      <c r="E20" s="2">
        <v>194</v>
      </c>
      <c r="F20" s="2">
        <f t="shared" si="0"/>
        <v>349</v>
      </c>
    </row>
    <row r="21" spans="1:6">
      <c r="A21" s="4">
        <v>17</v>
      </c>
      <c r="D21" s="2"/>
      <c r="E21" s="2"/>
      <c r="F21" s="2">
        <f t="shared" si="0"/>
        <v>349</v>
      </c>
    </row>
    <row r="22" spans="1:6">
      <c r="A22" s="4">
        <v>18</v>
      </c>
      <c r="D22" s="2"/>
      <c r="E22" s="2"/>
      <c r="F22" s="2">
        <f t="shared" si="0"/>
        <v>349</v>
      </c>
    </row>
    <row r="23" spans="1:6">
      <c r="A23" s="4">
        <v>19</v>
      </c>
      <c r="D23" s="2"/>
      <c r="E23" s="2"/>
      <c r="F23" s="2">
        <f t="shared" si="0"/>
        <v>349</v>
      </c>
    </row>
    <row r="24" spans="1:6">
      <c r="A24" s="4">
        <v>20</v>
      </c>
      <c r="D24" s="2"/>
      <c r="E24" s="2"/>
      <c r="F24" s="2">
        <f t="shared" si="0"/>
        <v>349</v>
      </c>
    </row>
    <row r="25" spans="1:6">
      <c r="B25" s="50" t="s">
        <v>115</v>
      </c>
      <c r="C25" s="50"/>
      <c r="D25" s="51">
        <f>SUM(D5:D24)</f>
        <v>1946</v>
      </c>
      <c r="E25" s="51">
        <f>SUM(E5:E24)</f>
        <v>2507</v>
      </c>
      <c r="F25" s="51">
        <f>+F3+D25-E25</f>
        <v>349</v>
      </c>
    </row>
  </sheetData>
  <autoFilter ref="A4:F24"/>
  <mergeCells count="2">
    <mergeCell ref="A2:F2"/>
    <mergeCell ref="H4:I4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&amp;L&amp;A&amp;C&amp;F&amp;RControle de Caixa - Físico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J20" sqref="J20"/>
    </sheetView>
  </sheetViews>
  <sheetFormatPr defaultRowHeight="15"/>
  <cols>
    <col min="1" max="1" width="6.28515625" customWidth="1"/>
    <col min="2" max="2" width="35.7109375" customWidth="1"/>
    <col min="3" max="3" width="8.85546875" customWidth="1"/>
    <col min="4" max="4" width="12.28515625" bestFit="1" customWidth="1"/>
    <col min="5" max="5" width="6.7109375" bestFit="1" customWidth="1"/>
    <col min="6" max="6" width="11.5703125" bestFit="1" customWidth="1"/>
    <col min="7" max="7" width="6.7109375" bestFit="1" customWidth="1"/>
    <col min="8" max="8" width="13" bestFit="1" customWidth="1"/>
    <col min="9" max="9" width="4.28515625" customWidth="1"/>
    <col min="10" max="10" width="22.85546875" bestFit="1" customWidth="1"/>
    <col min="11" max="11" width="10.7109375" bestFit="1" customWidth="1"/>
  </cols>
  <sheetData>
    <row r="1" spans="1:11">
      <c r="A1" t="s">
        <v>25</v>
      </c>
    </row>
    <row r="2" spans="1:11" ht="18.75">
      <c r="A2" s="101" t="s">
        <v>0</v>
      </c>
      <c r="B2" s="101"/>
      <c r="C2" s="101"/>
      <c r="D2" s="101"/>
      <c r="E2" s="101"/>
      <c r="F2" s="101"/>
      <c r="G2" s="101"/>
      <c r="H2" s="101"/>
    </row>
    <row r="3" spans="1:11">
      <c r="A3" t="s">
        <v>3</v>
      </c>
      <c r="B3" s="10">
        <v>40106</v>
      </c>
      <c r="C3" s="10"/>
      <c r="F3" s="5" t="s">
        <v>4</v>
      </c>
      <c r="H3" s="2">
        <v>1398.76</v>
      </c>
    </row>
    <row r="4" spans="1:11">
      <c r="A4" s="49" t="s">
        <v>28</v>
      </c>
      <c r="B4" s="49" t="s">
        <v>29</v>
      </c>
      <c r="C4" s="49" t="s">
        <v>66</v>
      </c>
      <c r="D4" s="49" t="s">
        <v>32</v>
      </c>
      <c r="E4" s="49" t="s">
        <v>65</v>
      </c>
      <c r="F4" s="49" t="s">
        <v>33</v>
      </c>
      <c r="G4" s="49" t="s">
        <v>65</v>
      </c>
      <c r="H4" s="49" t="s">
        <v>64</v>
      </c>
      <c r="J4" s="105" t="s">
        <v>114</v>
      </c>
      <c r="K4" s="105"/>
    </row>
    <row r="5" spans="1:11">
      <c r="A5" s="4">
        <v>1</v>
      </c>
      <c r="B5" t="s">
        <v>87</v>
      </c>
      <c r="C5" t="s">
        <v>112</v>
      </c>
      <c r="D5" s="20">
        <v>400</v>
      </c>
      <c r="F5" s="20"/>
      <c r="H5" s="2">
        <f>+H3+D5-F5</f>
        <v>1798.76</v>
      </c>
      <c r="J5" s="60" t="s">
        <v>67</v>
      </c>
      <c r="K5" s="61">
        <v>0</v>
      </c>
    </row>
    <row r="6" spans="1:11">
      <c r="A6" s="4">
        <v>2</v>
      </c>
      <c r="B6" t="s">
        <v>88</v>
      </c>
      <c r="C6" t="s">
        <v>109</v>
      </c>
      <c r="D6" s="20"/>
      <c r="F6" s="20">
        <v>846</v>
      </c>
      <c r="H6" s="2">
        <f>+H5+D6-F6</f>
        <v>952.76</v>
      </c>
      <c r="J6" s="60" t="s">
        <v>69</v>
      </c>
      <c r="K6" s="61">
        <v>496</v>
      </c>
    </row>
    <row r="7" spans="1:11">
      <c r="A7" s="4">
        <v>3</v>
      </c>
      <c r="B7" t="s">
        <v>89</v>
      </c>
      <c r="C7" t="s">
        <v>108</v>
      </c>
      <c r="D7" s="20"/>
      <c r="F7" s="20">
        <v>116</v>
      </c>
      <c r="H7" s="2">
        <f t="shared" ref="H7:H24" si="0">+H6+D7-F7</f>
        <v>836.76</v>
      </c>
      <c r="J7" s="60" t="s">
        <v>68</v>
      </c>
      <c r="K7" s="61">
        <v>1900</v>
      </c>
    </row>
    <row r="8" spans="1:11">
      <c r="A8" s="4">
        <v>4</v>
      </c>
      <c r="B8" t="s">
        <v>93</v>
      </c>
      <c r="C8" t="s">
        <v>107</v>
      </c>
      <c r="D8" s="20">
        <v>496</v>
      </c>
      <c r="F8" s="20"/>
      <c r="H8" s="2">
        <f t="shared" si="0"/>
        <v>1332.76</v>
      </c>
      <c r="J8" s="60" t="s">
        <v>70</v>
      </c>
      <c r="K8" s="61">
        <v>1055</v>
      </c>
    </row>
    <row r="9" spans="1:11">
      <c r="A9" s="4">
        <v>5</v>
      </c>
      <c r="B9" t="s">
        <v>92</v>
      </c>
      <c r="C9" t="s">
        <v>108</v>
      </c>
      <c r="D9" s="20"/>
      <c r="F9" s="20">
        <v>650</v>
      </c>
      <c r="H9" s="2">
        <f t="shared" si="0"/>
        <v>682.76</v>
      </c>
      <c r="J9" s="60" t="s">
        <v>71</v>
      </c>
      <c r="K9" s="61">
        <v>0</v>
      </c>
    </row>
    <row r="10" spans="1:11">
      <c r="A10" s="4">
        <v>6</v>
      </c>
      <c r="B10" t="s">
        <v>91</v>
      </c>
      <c r="C10" t="s">
        <v>108</v>
      </c>
      <c r="D10" s="20"/>
      <c r="F10" s="20">
        <v>650</v>
      </c>
      <c r="H10" s="2">
        <f t="shared" si="0"/>
        <v>32.759999999999991</v>
      </c>
      <c r="J10" s="60" t="s">
        <v>72</v>
      </c>
      <c r="K10" s="61">
        <v>0</v>
      </c>
    </row>
    <row r="11" spans="1:11">
      <c r="A11" s="4">
        <v>7</v>
      </c>
      <c r="B11" t="s">
        <v>90</v>
      </c>
      <c r="C11" t="s">
        <v>108</v>
      </c>
      <c r="D11" s="20"/>
      <c r="F11" s="20">
        <v>1075</v>
      </c>
      <c r="H11" s="2">
        <f t="shared" si="0"/>
        <v>-1042.24</v>
      </c>
      <c r="J11" s="60" t="s">
        <v>118</v>
      </c>
      <c r="K11" s="61">
        <f>2491</f>
        <v>2491</v>
      </c>
    </row>
    <row r="12" spans="1:11">
      <c r="A12" s="4">
        <v>8</v>
      </c>
      <c r="B12" t="s">
        <v>94</v>
      </c>
      <c r="C12" t="s">
        <v>112</v>
      </c>
      <c r="D12" s="20">
        <v>1500</v>
      </c>
      <c r="F12" s="20"/>
      <c r="H12" s="2">
        <f t="shared" si="0"/>
        <v>457.76</v>
      </c>
    </row>
    <row r="13" spans="1:11">
      <c r="A13" s="4">
        <v>9</v>
      </c>
      <c r="B13" t="s">
        <v>103</v>
      </c>
      <c r="C13" t="s">
        <v>109</v>
      </c>
      <c r="D13" s="20"/>
      <c r="F13" s="20">
        <v>209</v>
      </c>
      <c r="H13" s="2">
        <f t="shared" si="0"/>
        <v>248.76</v>
      </c>
    </row>
    <row r="14" spans="1:11">
      <c r="A14" s="4">
        <v>10</v>
      </c>
      <c r="D14" s="20"/>
      <c r="F14" s="20"/>
      <c r="H14" s="2">
        <f t="shared" si="0"/>
        <v>248.76</v>
      </c>
    </row>
    <row r="15" spans="1:11">
      <c r="A15" s="4">
        <v>11</v>
      </c>
      <c r="D15" s="20"/>
      <c r="F15" s="20"/>
      <c r="H15" s="2">
        <f t="shared" si="0"/>
        <v>248.76</v>
      </c>
    </row>
    <row r="16" spans="1:11">
      <c r="A16" s="4">
        <v>12</v>
      </c>
      <c r="D16" s="20"/>
      <c r="F16" s="20"/>
      <c r="H16" s="2">
        <f t="shared" si="0"/>
        <v>248.76</v>
      </c>
    </row>
    <row r="17" spans="1:8">
      <c r="A17" s="4">
        <v>13</v>
      </c>
      <c r="D17" s="20"/>
      <c r="F17" s="20"/>
      <c r="H17" s="2">
        <f t="shared" si="0"/>
        <v>248.76</v>
      </c>
    </row>
    <row r="18" spans="1:8">
      <c r="A18" s="4">
        <v>14</v>
      </c>
      <c r="D18" s="20"/>
      <c r="F18" s="20"/>
      <c r="H18" s="2">
        <f t="shared" si="0"/>
        <v>248.76</v>
      </c>
    </row>
    <row r="19" spans="1:8">
      <c r="A19" s="4">
        <v>15</v>
      </c>
      <c r="D19" s="20"/>
      <c r="F19" s="20"/>
      <c r="H19" s="2">
        <f t="shared" si="0"/>
        <v>248.76</v>
      </c>
    </row>
    <row r="20" spans="1:8">
      <c r="A20" s="4">
        <v>16</v>
      </c>
      <c r="D20" s="20"/>
      <c r="F20" s="20"/>
      <c r="H20" s="2">
        <f t="shared" si="0"/>
        <v>248.76</v>
      </c>
    </row>
    <row r="21" spans="1:8">
      <c r="A21" s="4">
        <v>17</v>
      </c>
      <c r="D21" s="20"/>
      <c r="F21" s="20"/>
      <c r="H21" s="2">
        <f t="shared" si="0"/>
        <v>248.76</v>
      </c>
    </row>
    <row r="22" spans="1:8">
      <c r="A22" s="4">
        <v>18</v>
      </c>
      <c r="D22" s="20"/>
      <c r="F22" s="20"/>
      <c r="H22" s="2">
        <f t="shared" si="0"/>
        <v>248.76</v>
      </c>
    </row>
    <row r="23" spans="1:8">
      <c r="A23" s="4">
        <v>19</v>
      </c>
      <c r="D23" s="20"/>
      <c r="F23" s="20"/>
      <c r="H23" s="2">
        <f t="shared" si="0"/>
        <v>248.76</v>
      </c>
    </row>
    <row r="24" spans="1:8">
      <c r="A24" s="4">
        <v>20</v>
      </c>
      <c r="D24" s="20"/>
      <c r="F24" s="20"/>
      <c r="H24" s="2">
        <f t="shared" si="0"/>
        <v>248.76</v>
      </c>
    </row>
    <row r="25" spans="1:8">
      <c r="B25" s="50" t="s">
        <v>115</v>
      </c>
      <c r="C25" s="50"/>
      <c r="D25" s="52">
        <f>SUM(D5:D24)</f>
        <v>2396</v>
      </c>
      <c r="E25" s="50"/>
      <c r="F25" s="52">
        <f>SUM(F5:F24)</f>
        <v>3546</v>
      </c>
      <c r="G25" s="50"/>
      <c r="H25" s="51">
        <f>+H3+D25-F25</f>
        <v>248.76000000000022</v>
      </c>
    </row>
  </sheetData>
  <autoFilter ref="A4:H4"/>
  <mergeCells count="3">
    <mergeCell ref="J4:K4"/>
    <mergeCell ref="A2:F2"/>
    <mergeCell ref="G2:H2"/>
  </mergeCells>
  <pageMargins left="0.39370078740157483" right="0.35433070866141736" top="0.78740157480314965" bottom="0.78740157480314965" header="0.31496062992125984" footer="0.31496062992125984"/>
  <pageSetup paperSize="9" orientation="landscape" r:id="rId1"/>
  <headerFooter>
    <oddHeader>&amp;L&amp;A&amp;C&amp;F&amp;RControle de Caixa - Banco 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J16" sqref="J16"/>
    </sheetView>
  </sheetViews>
  <sheetFormatPr defaultRowHeight="15"/>
  <cols>
    <col min="1" max="1" width="6.28515625" customWidth="1"/>
    <col min="2" max="2" width="38.28515625" customWidth="1"/>
    <col min="3" max="3" width="5.140625" customWidth="1"/>
    <col min="4" max="4" width="13.7109375" customWidth="1"/>
    <col min="5" max="5" width="6.42578125" customWidth="1"/>
    <col min="6" max="6" width="10.7109375" bestFit="1" customWidth="1"/>
    <col min="7" max="7" width="6.28515625" customWidth="1"/>
    <col min="8" max="8" width="13" bestFit="1" customWidth="1"/>
    <col min="9" max="9" width="3.42578125" customWidth="1"/>
    <col min="10" max="10" width="22.85546875" bestFit="1" customWidth="1"/>
    <col min="11" max="11" width="10.7109375" bestFit="1" customWidth="1"/>
  </cols>
  <sheetData>
    <row r="1" spans="1:11">
      <c r="A1" t="s">
        <v>26</v>
      </c>
    </row>
    <row r="2" spans="1:11" ht="18.75">
      <c r="A2" s="101" t="s">
        <v>0</v>
      </c>
      <c r="B2" s="101"/>
      <c r="C2" s="101"/>
      <c r="D2" s="101"/>
      <c r="E2" s="101"/>
      <c r="F2" s="101"/>
      <c r="G2" s="101"/>
      <c r="H2" s="101"/>
    </row>
    <row r="3" spans="1:11">
      <c r="B3" s="10">
        <v>40106</v>
      </c>
      <c r="C3" s="10"/>
      <c r="H3" s="2">
        <v>1096</v>
      </c>
    </row>
    <row r="4" spans="1:11">
      <c r="A4" s="49" t="s">
        <v>28</v>
      </c>
      <c r="B4" s="49" t="s">
        <v>29</v>
      </c>
      <c r="C4" s="49" t="s">
        <v>66</v>
      </c>
      <c r="D4" s="49" t="s">
        <v>32</v>
      </c>
      <c r="E4" s="49" t="s">
        <v>65</v>
      </c>
      <c r="F4" s="49" t="s">
        <v>33</v>
      </c>
      <c r="G4" s="49" t="s">
        <v>65</v>
      </c>
      <c r="H4" s="49" t="s">
        <v>64</v>
      </c>
      <c r="J4" s="105" t="s">
        <v>114</v>
      </c>
      <c r="K4" s="105"/>
    </row>
    <row r="5" spans="1:11">
      <c r="A5" s="4">
        <v>1</v>
      </c>
      <c r="B5" t="s">
        <v>87</v>
      </c>
      <c r="C5" t="s">
        <v>112</v>
      </c>
      <c r="D5" s="20">
        <v>350</v>
      </c>
      <c r="F5" s="20"/>
      <c r="H5" s="2">
        <f>+H3+D5-F5</f>
        <v>1446</v>
      </c>
      <c r="J5" s="60" t="s">
        <v>67</v>
      </c>
      <c r="K5" s="61">
        <v>0</v>
      </c>
    </row>
    <row r="6" spans="1:11">
      <c r="A6" s="4">
        <v>2</v>
      </c>
      <c r="B6" t="s">
        <v>95</v>
      </c>
      <c r="C6" t="s">
        <v>107</v>
      </c>
      <c r="D6" s="20">
        <v>1800</v>
      </c>
      <c r="F6" s="20"/>
      <c r="H6" s="2">
        <f>+H5+D6-F6</f>
        <v>3246</v>
      </c>
      <c r="J6" s="60" t="s">
        <v>69</v>
      </c>
      <c r="K6" s="61">
        <v>2550</v>
      </c>
    </row>
    <row r="7" spans="1:11">
      <c r="A7" s="4">
        <v>3</v>
      </c>
      <c r="B7" t="s">
        <v>96</v>
      </c>
      <c r="C7" t="s">
        <v>107</v>
      </c>
      <c r="D7" s="20">
        <v>750</v>
      </c>
      <c r="F7" s="20"/>
      <c r="H7" s="2">
        <f t="shared" ref="H7:H24" si="0">+H6+D7-F7</f>
        <v>3996</v>
      </c>
      <c r="J7" s="60" t="s">
        <v>68</v>
      </c>
      <c r="K7" s="61">
        <v>350</v>
      </c>
    </row>
    <row r="8" spans="1:11">
      <c r="A8" s="4">
        <v>4</v>
      </c>
      <c r="B8" t="s">
        <v>97</v>
      </c>
      <c r="C8" t="s">
        <v>108</v>
      </c>
      <c r="D8" s="20"/>
      <c r="F8" s="20">
        <v>1500</v>
      </c>
      <c r="H8" s="2">
        <f t="shared" si="0"/>
        <v>2496</v>
      </c>
      <c r="J8" s="60" t="s">
        <v>70</v>
      </c>
      <c r="K8" s="61">
        <v>1277.5899999999999</v>
      </c>
    </row>
    <row r="9" spans="1:11">
      <c r="A9" s="4">
        <v>5</v>
      </c>
      <c r="B9" t="s">
        <v>98</v>
      </c>
      <c r="C9" t="s">
        <v>109</v>
      </c>
      <c r="D9" s="20"/>
      <c r="F9" s="20">
        <v>379</v>
      </c>
      <c r="H9" s="2">
        <f t="shared" si="0"/>
        <v>2117</v>
      </c>
      <c r="J9" s="60" t="s">
        <v>71</v>
      </c>
      <c r="K9" s="61">
        <v>0</v>
      </c>
    </row>
    <row r="10" spans="1:11">
      <c r="A10" s="4">
        <v>6</v>
      </c>
      <c r="B10" t="s">
        <v>99</v>
      </c>
      <c r="C10" t="s">
        <v>109</v>
      </c>
      <c r="D10" s="20"/>
      <c r="F10" s="20">
        <v>479.65</v>
      </c>
      <c r="H10" s="2">
        <f t="shared" si="0"/>
        <v>1637.35</v>
      </c>
      <c r="J10" s="60" t="s">
        <v>72</v>
      </c>
      <c r="K10" s="61">
        <v>245.22</v>
      </c>
    </row>
    <row r="11" spans="1:11">
      <c r="A11" s="4">
        <v>7</v>
      </c>
      <c r="B11" t="s">
        <v>100</v>
      </c>
      <c r="C11" t="s">
        <v>109</v>
      </c>
      <c r="D11" s="20"/>
      <c r="F11" s="20">
        <v>418.94</v>
      </c>
      <c r="H11" s="2">
        <f t="shared" si="0"/>
        <v>1218.4099999999999</v>
      </c>
      <c r="J11" s="60" t="s">
        <v>118</v>
      </c>
      <c r="K11" s="61">
        <v>2105.3200000000002</v>
      </c>
    </row>
    <row r="12" spans="1:11">
      <c r="A12" s="4">
        <v>8</v>
      </c>
      <c r="B12" t="s">
        <v>101</v>
      </c>
      <c r="C12" t="s">
        <v>108</v>
      </c>
      <c r="D12" s="20"/>
      <c r="F12" s="20">
        <v>605.32000000000005</v>
      </c>
      <c r="H12" s="2">
        <f t="shared" si="0"/>
        <v>613.0899999999998</v>
      </c>
    </row>
    <row r="13" spans="1:11">
      <c r="A13" s="4">
        <v>9</v>
      </c>
      <c r="B13" t="s">
        <v>102</v>
      </c>
      <c r="C13" t="s">
        <v>113</v>
      </c>
      <c r="D13" s="20"/>
      <c r="F13" s="20">
        <v>245.22</v>
      </c>
      <c r="H13" s="2">
        <f t="shared" si="0"/>
        <v>367.86999999999978</v>
      </c>
    </row>
    <row r="14" spans="1:11">
      <c r="A14" s="4">
        <v>10</v>
      </c>
      <c r="D14" s="20"/>
      <c r="F14" s="20"/>
      <c r="H14" s="2">
        <f t="shared" si="0"/>
        <v>367.86999999999978</v>
      </c>
    </row>
    <row r="15" spans="1:11">
      <c r="A15" s="4">
        <v>11</v>
      </c>
      <c r="D15" s="20"/>
      <c r="F15" s="20"/>
      <c r="H15" s="2">
        <f t="shared" si="0"/>
        <v>367.86999999999978</v>
      </c>
    </row>
    <row r="16" spans="1:11">
      <c r="A16" s="4">
        <v>12</v>
      </c>
      <c r="D16" s="20"/>
      <c r="F16" s="20"/>
      <c r="H16" s="2">
        <f t="shared" si="0"/>
        <v>367.86999999999978</v>
      </c>
    </row>
    <row r="17" spans="1:8">
      <c r="A17" s="4">
        <v>13</v>
      </c>
      <c r="D17" s="20"/>
      <c r="F17" s="20"/>
      <c r="H17" s="2">
        <f t="shared" si="0"/>
        <v>367.86999999999978</v>
      </c>
    </row>
    <row r="18" spans="1:8">
      <c r="A18" s="4">
        <v>14</v>
      </c>
      <c r="D18" s="20"/>
      <c r="F18" s="20"/>
      <c r="H18" s="2">
        <f t="shared" si="0"/>
        <v>367.86999999999978</v>
      </c>
    </row>
    <row r="19" spans="1:8">
      <c r="A19" s="4">
        <v>15</v>
      </c>
      <c r="D19" s="20"/>
      <c r="F19" s="20"/>
      <c r="H19" s="2">
        <f t="shared" si="0"/>
        <v>367.86999999999978</v>
      </c>
    </row>
    <row r="20" spans="1:8">
      <c r="A20" s="4">
        <v>16</v>
      </c>
      <c r="D20" s="20"/>
      <c r="F20" s="20"/>
      <c r="H20" s="2">
        <f t="shared" si="0"/>
        <v>367.86999999999978</v>
      </c>
    </row>
    <row r="21" spans="1:8">
      <c r="A21" s="4">
        <v>17</v>
      </c>
      <c r="D21" s="20"/>
      <c r="F21" s="20"/>
      <c r="H21" s="2">
        <f t="shared" si="0"/>
        <v>367.86999999999978</v>
      </c>
    </row>
    <row r="22" spans="1:8">
      <c r="A22" s="4">
        <v>18</v>
      </c>
      <c r="D22" s="20"/>
      <c r="F22" s="20"/>
      <c r="H22" s="2">
        <f t="shared" si="0"/>
        <v>367.86999999999978</v>
      </c>
    </row>
    <row r="23" spans="1:8">
      <c r="A23" s="4">
        <v>19</v>
      </c>
      <c r="D23" s="20"/>
      <c r="F23" s="20"/>
      <c r="H23" s="2">
        <f t="shared" si="0"/>
        <v>367.86999999999978</v>
      </c>
    </row>
    <row r="24" spans="1:8">
      <c r="A24" s="4">
        <v>20</v>
      </c>
      <c r="D24" s="20"/>
      <c r="F24" s="20"/>
      <c r="H24" s="2">
        <f t="shared" si="0"/>
        <v>367.86999999999978</v>
      </c>
    </row>
    <row r="25" spans="1:8">
      <c r="B25" s="50" t="s">
        <v>115</v>
      </c>
      <c r="C25" s="50"/>
      <c r="D25" s="52">
        <f>SUM(D5:D24)</f>
        <v>2900</v>
      </c>
      <c r="E25" s="50"/>
      <c r="F25" s="52">
        <f>SUM(F5:F24)</f>
        <v>3628.13</v>
      </c>
      <c r="G25" s="50"/>
      <c r="H25" s="51">
        <f>+H3+D25-F25</f>
        <v>367.86999999999989</v>
      </c>
    </row>
  </sheetData>
  <autoFilter ref="A4:H4"/>
  <mergeCells count="3">
    <mergeCell ref="J4:K4"/>
    <mergeCell ref="A2:F2"/>
    <mergeCell ref="G2:H2"/>
  </mergeCells>
  <pageMargins left="0.31496062992125984" right="0.43307086614173229" top="0.78740157480314965" bottom="0.78740157480314965" header="0.31496062992125984" footer="0.31496062992125984"/>
  <pageSetup paperSize="9" orientation="landscape" r:id="rId1"/>
  <headerFooter>
    <oddHeader>&amp;L&amp;A&amp;C&amp;F&amp;RControle de Caixa - Banco B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31"/>
  <sheetViews>
    <sheetView topLeftCell="A4" workbookViewId="0">
      <selection activeCell="H22" sqref="H22"/>
    </sheetView>
  </sheetViews>
  <sheetFormatPr defaultRowHeight="15"/>
  <cols>
    <col min="1" max="1" width="6.28515625" customWidth="1"/>
    <col min="2" max="2" width="45.7109375" customWidth="1"/>
    <col min="3" max="4" width="13.7109375" customWidth="1"/>
    <col min="5" max="5" width="15.7109375" customWidth="1"/>
  </cols>
  <sheetData>
    <row r="1" spans="1:5">
      <c r="A1" t="s">
        <v>27</v>
      </c>
    </row>
    <row r="2" spans="1:5" ht="18.75">
      <c r="A2" s="101" t="s">
        <v>0</v>
      </c>
      <c r="B2" s="101"/>
      <c r="C2" s="101"/>
      <c r="D2" s="101"/>
      <c r="E2" s="101"/>
    </row>
    <row r="3" spans="1:5">
      <c r="B3" s="10">
        <v>40106</v>
      </c>
      <c r="D3" s="5" t="s">
        <v>30</v>
      </c>
      <c r="E3" s="2">
        <f>+Caixa!F3+'Banco A'!H3+'Banco B'!H3</f>
        <v>3404.76</v>
      </c>
    </row>
    <row r="4" spans="1:5">
      <c r="A4" s="49" t="s">
        <v>28</v>
      </c>
      <c r="B4" s="49" t="s">
        <v>29</v>
      </c>
      <c r="C4" s="49" t="s">
        <v>32</v>
      </c>
      <c r="D4" s="49" t="s">
        <v>33</v>
      </c>
      <c r="E4" s="49" t="s">
        <v>64</v>
      </c>
    </row>
    <row r="5" spans="1:5">
      <c r="A5" s="4">
        <v>1</v>
      </c>
      <c r="B5" t="s">
        <v>5</v>
      </c>
      <c r="C5" s="2">
        <f>+Caixa!I5+'Banco A'!K5+'Banco B'!K5</f>
        <v>118</v>
      </c>
      <c r="D5" s="2"/>
      <c r="E5" s="2">
        <f>+E3+C5-D5</f>
        <v>3522.76</v>
      </c>
    </row>
    <row r="6" spans="1:5">
      <c r="A6" s="4">
        <v>2</v>
      </c>
      <c r="B6" t="s">
        <v>6</v>
      </c>
      <c r="C6" s="2">
        <f>+Caixa!I6+'Banco A'!K6+'Banco B'!K6</f>
        <v>4874</v>
      </c>
      <c r="D6" s="2"/>
      <c r="E6" s="2">
        <f>+E5+C6-D6</f>
        <v>8396.76</v>
      </c>
    </row>
    <row r="7" spans="1:5">
      <c r="A7" s="4">
        <v>3</v>
      </c>
      <c r="B7" t="s">
        <v>7</v>
      </c>
      <c r="C7" s="2">
        <f>+Caixa!I7+'Banco A'!K7+'Banco B'!K7</f>
        <v>2250</v>
      </c>
      <c r="D7" s="2"/>
      <c r="E7" s="2">
        <f t="shared" ref="E7:E12" si="0">+E6+C7-D7</f>
        <v>10646.76</v>
      </c>
    </row>
    <row r="8" spans="1:5">
      <c r="A8" s="4">
        <v>4</v>
      </c>
      <c r="B8" t="s">
        <v>8</v>
      </c>
      <c r="C8" s="2">
        <f>SUM(C5:C7)</f>
        <v>7242</v>
      </c>
      <c r="D8" s="2"/>
      <c r="E8" s="2">
        <f>+E3+C8</f>
        <v>10646.76</v>
      </c>
    </row>
    <row r="9" spans="1:5">
      <c r="A9" s="4">
        <v>5</v>
      </c>
      <c r="B9" t="s">
        <v>9</v>
      </c>
      <c r="C9" s="2"/>
      <c r="D9" s="2">
        <f>+Caixa!I8+'Banco A'!K8+'Banco B'!K8</f>
        <v>2870.59</v>
      </c>
      <c r="E9" s="2">
        <f t="shared" si="0"/>
        <v>7776.17</v>
      </c>
    </row>
    <row r="10" spans="1:5">
      <c r="A10" s="4">
        <v>6</v>
      </c>
      <c r="B10" t="s">
        <v>10</v>
      </c>
      <c r="C10" s="2"/>
      <c r="D10" s="2">
        <f>+Caixa!I9+'Banco A'!K9+'Banco B'!K9</f>
        <v>194</v>
      </c>
      <c r="E10" s="2">
        <f t="shared" si="0"/>
        <v>7582.17</v>
      </c>
    </row>
    <row r="11" spans="1:5">
      <c r="A11" s="4">
        <v>7</v>
      </c>
      <c r="B11" t="s">
        <v>11</v>
      </c>
      <c r="C11" s="2"/>
      <c r="D11" s="2">
        <f>+Caixa!I10+'Banco A'!K10+'Banco B'!K10</f>
        <v>245.22</v>
      </c>
      <c r="E11" s="2">
        <f t="shared" si="0"/>
        <v>7336.95</v>
      </c>
    </row>
    <row r="12" spans="1:5">
      <c r="A12" s="4">
        <v>8</v>
      </c>
      <c r="B12" t="s">
        <v>119</v>
      </c>
      <c r="C12" s="2"/>
      <c r="D12" s="2">
        <f>+Caixa!I11+'Banco A'!K11+'Banco B'!K11</f>
        <v>6371.32</v>
      </c>
      <c r="E12" s="2">
        <f t="shared" si="0"/>
        <v>965.63000000000011</v>
      </c>
    </row>
    <row r="13" spans="1:5">
      <c r="A13" s="4">
        <v>9</v>
      </c>
      <c r="B13" t="s">
        <v>12</v>
      </c>
      <c r="C13" s="2"/>
      <c r="D13" s="2">
        <f>SUM(D9:D12)</f>
        <v>9681.1299999999992</v>
      </c>
      <c r="E13" s="2">
        <f>+E8-D13</f>
        <v>965.63000000000102</v>
      </c>
    </row>
    <row r="14" spans="1:5">
      <c r="A14" s="4">
        <v>10</v>
      </c>
      <c r="B14" s="50" t="s">
        <v>125</v>
      </c>
      <c r="C14" s="51"/>
      <c r="D14" s="51"/>
      <c r="E14" s="51">
        <f>+E3+C8-D13</f>
        <v>965.63000000000102</v>
      </c>
    </row>
    <row r="17" spans="1:5">
      <c r="A17" t="s">
        <v>27</v>
      </c>
    </row>
    <row r="18" spans="1:5" ht="18.75">
      <c r="A18" s="101" t="s">
        <v>0</v>
      </c>
      <c r="B18" s="101"/>
      <c r="C18" s="101"/>
      <c r="D18" s="101"/>
      <c r="E18" s="101"/>
    </row>
    <row r="19" spans="1:5">
      <c r="B19" s="10">
        <v>40211</v>
      </c>
      <c r="D19" s="5"/>
      <c r="E19" s="2"/>
    </row>
    <row r="20" spans="1:5">
      <c r="A20" s="49" t="s">
        <v>28</v>
      </c>
      <c r="B20" s="49" t="s">
        <v>29</v>
      </c>
      <c r="C20" s="49" t="s">
        <v>165</v>
      </c>
      <c r="D20" s="49" t="s">
        <v>166</v>
      </c>
      <c r="E20" s="49" t="s">
        <v>167</v>
      </c>
    </row>
    <row r="21" spans="1:5">
      <c r="A21" s="93">
        <v>1</v>
      </c>
      <c r="B21" t="s">
        <v>4</v>
      </c>
      <c r="C21" s="2">
        <v>485</v>
      </c>
      <c r="D21" s="2">
        <f>+FCP!B4</f>
        <v>600</v>
      </c>
      <c r="E21" s="2">
        <f>+C21-D21</f>
        <v>-115</v>
      </c>
    </row>
    <row r="22" spans="1:5">
      <c r="A22" s="93">
        <v>2</v>
      </c>
      <c r="B22" t="s">
        <v>5</v>
      </c>
      <c r="C22" s="2">
        <v>2699.38</v>
      </c>
      <c r="D22" s="2">
        <f>+FCP!B10</f>
        <v>2800</v>
      </c>
      <c r="E22" s="2">
        <f t="shared" ref="E22:E30" si="1">+C22-D22</f>
        <v>-100.61999999999989</v>
      </c>
    </row>
    <row r="23" spans="1:5">
      <c r="A23" s="93">
        <v>3</v>
      </c>
      <c r="B23" t="s">
        <v>6</v>
      </c>
      <c r="C23" s="2">
        <v>96185.36</v>
      </c>
      <c r="D23" s="2">
        <f>+FCP!B11+FCP!B12</f>
        <v>94500</v>
      </c>
      <c r="E23" s="2">
        <f t="shared" si="1"/>
        <v>1685.3600000000006</v>
      </c>
    </row>
    <row r="24" spans="1:5">
      <c r="A24" s="93">
        <v>4</v>
      </c>
      <c r="B24" t="s">
        <v>7</v>
      </c>
      <c r="C24" s="2">
        <f>+Caixa!I23+'Banco A'!K23+'Banco B'!K23</f>
        <v>0</v>
      </c>
      <c r="D24" s="2"/>
      <c r="E24" s="2">
        <f t="shared" si="1"/>
        <v>0</v>
      </c>
    </row>
    <row r="25" spans="1:5">
      <c r="A25" s="93">
        <v>5</v>
      </c>
      <c r="B25" t="s">
        <v>8</v>
      </c>
      <c r="C25" s="2">
        <f>SUM(C22:C24)</f>
        <v>98884.74</v>
      </c>
      <c r="D25" s="2">
        <f>SUM(D22:D24)</f>
        <v>97300</v>
      </c>
      <c r="E25" s="2">
        <f>SUM(E22:E24)</f>
        <v>1584.7400000000007</v>
      </c>
    </row>
    <row r="26" spans="1:5">
      <c r="A26" s="93">
        <v>6</v>
      </c>
      <c r="B26" t="s">
        <v>9</v>
      </c>
      <c r="C26" s="2">
        <v>56421.36</v>
      </c>
      <c r="D26" s="2">
        <f>+FCP!B20+FCP!B21+FCP!B22</f>
        <v>56700</v>
      </c>
      <c r="E26" s="2">
        <f t="shared" si="1"/>
        <v>-278.63999999999942</v>
      </c>
    </row>
    <row r="27" spans="1:5">
      <c r="A27" s="93">
        <v>7</v>
      </c>
      <c r="B27" t="s">
        <v>168</v>
      </c>
      <c r="C27" s="2">
        <v>23418.95</v>
      </c>
      <c r="D27" s="2">
        <f>+FCP!B24</f>
        <v>23520</v>
      </c>
      <c r="E27" s="2">
        <f t="shared" si="1"/>
        <v>-101.04999999999927</v>
      </c>
    </row>
    <row r="28" spans="1:5">
      <c r="A28" s="93">
        <v>8</v>
      </c>
      <c r="B28" t="s">
        <v>11</v>
      </c>
      <c r="C28" s="2">
        <v>11641.97</v>
      </c>
      <c r="D28" s="2">
        <f>+FCP!B23</f>
        <v>12740</v>
      </c>
      <c r="E28" s="2">
        <f t="shared" si="1"/>
        <v>-1098.0300000000007</v>
      </c>
    </row>
    <row r="29" spans="1:5">
      <c r="A29" s="93">
        <v>9</v>
      </c>
      <c r="B29" t="s">
        <v>119</v>
      </c>
      <c r="C29" s="2">
        <v>3046.85</v>
      </c>
      <c r="D29" s="2">
        <f>+FCP!B25</f>
        <v>2800</v>
      </c>
      <c r="E29" s="2">
        <f t="shared" si="1"/>
        <v>246.84999999999991</v>
      </c>
    </row>
    <row r="30" spans="1:5">
      <c r="A30" s="93">
        <v>10</v>
      </c>
      <c r="B30" t="s">
        <v>12</v>
      </c>
      <c r="C30" s="2">
        <f>SUM(C26:C29)</f>
        <v>94529.13</v>
      </c>
      <c r="D30" s="2">
        <f>SUM(D26:D29)</f>
        <v>95760</v>
      </c>
      <c r="E30" s="2">
        <f t="shared" si="1"/>
        <v>-1230.8699999999953</v>
      </c>
    </row>
    <row r="31" spans="1:5">
      <c r="A31" s="93">
        <v>11</v>
      </c>
      <c r="B31" s="50" t="s">
        <v>125</v>
      </c>
      <c r="C31" s="51">
        <f t="shared" ref="C31:D31" si="2">+C21+C25-C30</f>
        <v>4840.6100000000006</v>
      </c>
      <c r="D31" s="51">
        <f t="shared" si="2"/>
        <v>2140</v>
      </c>
      <c r="E31" s="51">
        <f>+E21+E25-E30</f>
        <v>2700.609999999996</v>
      </c>
    </row>
  </sheetData>
  <autoFilter ref="A4:E4"/>
  <mergeCells count="2">
    <mergeCell ref="A2:E2"/>
    <mergeCell ref="A18:E1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10" orientation="landscape" r:id="rId1"/>
  <headerFooter>
    <oddHeader>&amp;L&amp;A&amp;C&amp;F&amp;RControle de Caixa - Consolidado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A3" sqref="A3"/>
    </sheetView>
  </sheetViews>
  <sheetFormatPr defaultRowHeight="15"/>
  <cols>
    <col min="1" max="1" width="6.140625" customWidth="1"/>
    <col min="2" max="2" width="38.140625" customWidth="1"/>
    <col min="3" max="6" width="13.7109375" customWidth="1"/>
    <col min="7" max="7" width="12.85546875" customWidth="1"/>
    <col min="8" max="8" width="3.7109375" customWidth="1"/>
    <col min="9" max="9" width="24.7109375" customWidth="1"/>
    <col min="10" max="10" width="10.7109375" bestFit="1" customWidth="1"/>
  </cols>
  <sheetData>
    <row r="1" spans="1:10">
      <c r="A1" t="s">
        <v>24</v>
      </c>
    </row>
    <row r="2" spans="1:10" ht="19.5" thickBot="1">
      <c r="A2" s="101" t="s">
        <v>0</v>
      </c>
      <c r="B2" s="101"/>
      <c r="C2" s="101"/>
      <c r="D2" s="101"/>
      <c r="E2" s="101"/>
      <c r="F2" s="101"/>
      <c r="G2" s="48"/>
    </row>
    <row r="3" spans="1:10">
      <c r="A3" t="s">
        <v>3</v>
      </c>
      <c r="B3" s="10">
        <v>40106</v>
      </c>
      <c r="C3" s="6" t="s">
        <v>31</v>
      </c>
      <c r="D3" s="17">
        <v>1490</v>
      </c>
      <c r="E3" s="7" t="s">
        <v>30</v>
      </c>
      <c r="F3" s="25">
        <v>910</v>
      </c>
      <c r="G3" s="8"/>
      <c r="I3" s="60" t="s">
        <v>56</v>
      </c>
      <c r="J3" s="60"/>
    </row>
    <row r="4" spans="1:10">
      <c r="C4" s="106" t="s">
        <v>34</v>
      </c>
      <c r="D4" s="106"/>
      <c r="E4" s="107" t="s">
        <v>35</v>
      </c>
      <c r="F4" s="108"/>
      <c r="G4" s="109"/>
      <c r="I4" s="60" t="s">
        <v>57</v>
      </c>
      <c r="J4" s="61">
        <v>0</v>
      </c>
    </row>
    <row r="5" spans="1:10">
      <c r="A5" s="49" t="s">
        <v>28</v>
      </c>
      <c r="B5" s="49" t="s">
        <v>29</v>
      </c>
      <c r="C5" s="49" t="s">
        <v>32</v>
      </c>
      <c r="D5" s="49" t="s">
        <v>33</v>
      </c>
      <c r="E5" s="49" t="s">
        <v>32</v>
      </c>
      <c r="F5" s="49" t="s">
        <v>33</v>
      </c>
      <c r="G5" s="49" t="s">
        <v>36</v>
      </c>
      <c r="I5" s="62" t="s">
        <v>58</v>
      </c>
      <c r="J5" s="61">
        <v>1573.83</v>
      </c>
    </row>
    <row r="6" spans="1:10">
      <c r="A6" s="4">
        <v>1</v>
      </c>
      <c r="B6" t="s">
        <v>44</v>
      </c>
      <c r="C6" s="18"/>
      <c r="D6" s="18">
        <v>1490</v>
      </c>
      <c r="E6" s="13"/>
      <c r="F6" s="14">
        <v>710</v>
      </c>
      <c r="G6" s="11">
        <f>+F3+E6-F6</f>
        <v>200</v>
      </c>
      <c r="I6" s="60" t="s">
        <v>59</v>
      </c>
      <c r="J6" s="61">
        <v>288.75</v>
      </c>
    </row>
    <row r="7" spans="1:10">
      <c r="A7" s="4">
        <v>2</v>
      </c>
      <c r="B7" t="s">
        <v>40</v>
      </c>
      <c r="C7" s="18">
        <v>783.55</v>
      </c>
      <c r="D7" s="18"/>
      <c r="E7" s="15"/>
      <c r="F7" s="16"/>
      <c r="G7" s="12">
        <f>+G6+E7-F7</f>
        <v>200</v>
      </c>
      <c r="I7" s="9"/>
      <c r="J7" s="21"/>
    </row>
    <row r="8" spans="1:10">
      <c r="A8" s="4">
        <v>3</v>
      </c>
      <c r="B8" t="s">
        <v>38</v>
      </c>
      <c r="C8" s="18"/>
      <c r="D8" s="18"/>
      <c r="E8" s="15">
        <v>55</v>
      </c>
      <c r="F8" s="16"/>
      <c r="G8" s="12">
        <f t="shared" ref="G8:G26" si="0">+G7+E8-F8</f>
        <v>255</v>
      </c>
      <c r="I8" s="56"/>
      <c r="J8" s="21"/>
    </row>
    <row r="9" spans="1:10">
      <c r="A9" s="4">
        <v>4</v>
      </c>
      <c r="B9" t="s">
        <v>39</v>
      </c>
      <c r="C9" s="18"/>
      <c r="D9" s="18"/>
      <c r="E9" s="15"/>
      <c r="F9" s="16">
        <v>94</v>
      </c>
      <c r="G9" s="12">
        <f t="shared" si="0"/>
        <v>161</v>
      </c>
      <c r="I9" s="56"/>
      <c r="J9" s="21"/>
    </row>
    <row r="10" spans="1:10" ht="15.75" thickBot="1">
      <c r="A10" s="4">
        <v>5</v>
      </c>
      <c r="B10" t="s">
        <v>41</v>
      </c>
      <c r="C10" s="18">
        <v>910.39</v>
      </c>
      <c r="D10" s="18"/>
      <c r="E10" s="15"/>
      <c r="F10" s="16"/>
      <c r="G10" s="12">
        <f t="shared" si="0"/>
        <v>161</v>
      </c>
      <c r="I10" s="56"/>
      <c r="J10" s="21"/>
    </row>
    <row r="11" spans="1:10" ht="15.75" thickTop="1">
      <c r="A11" s="4">
        <v>6</v>
      </c>
      <c r="B11" t="s">
        <v>42</v>
      </c>
      <c r="C11" s="18"/>
      <c r="D11" s="18"/>
      <c r="E11" s="15"/>
      <c r="F11" s="16">
        <v>70</v>
      </c>
      <c r="G11" s="12">
        <f t="shared" si="0"/>
        <v>91</v>
      </c>
      <c r="I11" s="22" t="s">
        <v>60</v>
      </c>
      <c r="J11" s="21"/>
    </row>
    <row r="12" spans="1:10">
      <c r="A12" s="4">
        <v>7</v>
      </c>
      <c r="B12" t="s">
        <v>43</v>
      </c>
      <c r="C12" s="18"/>
      <c r="D12" s="18"/>
      <c r="E12" s="15"/>
      <c r="F12" s="16">
        <v>25</v>
      </c>
      <c r="G12" s="12">
        <f t="shared" si="0"/>
        <v>66</v>
      </c>
      <c r="I12" s="9"/>
      <c r="J12" s="21"/>
    </row>
    <row r="13" spans="1:10">
      <c r="A13" s="4">
        <v>8</v>
      </c>
      <c r="B13" t="s">
        <v>45</v>
      </c>
      <c r="C13" s="18"/>
      <c r="D13" s="18">
        <v>350</v>
      </c>
      <c r="E13" s="15"/>
      <c r="F13" s="16"/>
      <c r="G13" s="12">
        <f t="shared" si="0"/>
        <v>66</v>
      </c>
      <c r="I13" s="59"/>
      <c r="J13" s="21"/>
    </row>
    <row r="14" spans="1:10">
      <c r="A14" s="4">
        <v>9</v>
      </c>
      <c r="B14" t="s">
        <v>46</v>
      </c>
      <c r="C14" s="18"/>
      <c r="D14" s="18">
        <v>90.39</v>
      </c>
      <c r="E14" s="15"/>
      <c r="F14" s="16"/>
      <c r="G14" s="12">
        <f t="shared" si="0"/>
        <v>66</v>
      </c>
      <c r="I14" s="59"/>
      <c r="J14" s="21"/>
    </row>
    <row r="15" spans="1:10" ht="15.75" thickBot="1">
      <c r="A15" s="4">
        <v>10</v>
      </c>
      <c r="B15" t="s">
        <v>47</v>
      </c>
      <c r="C15" s="18"/>
      <c r="D15" s="18"/>
      <c r="E15" s="15">
        <v>75</v>
      </c>
      <c r="F15" s="16"/>
      <c r="G15" s="12">
        <f t="shared" si="0"/>
        <v>141</v>
      </c>
      <c r="I15" s="59"/>
      <c r="J15" s="21"/>
    </row>
    <row r="16" spans="1:10" ht="15.75" thickTop="1">
      <c r="A16" s="4">
        <v>11</v>
      </c>
      <c r="B16" t="s">
        <v>48</v>
      </c>
      <c r="C16" s="18"/>
      <c r="D16" s="18"/>
      <c r="E16" s="15"/>
      <c r="F16" s="16">
        <v>42.25</v>
      </c>
      <c r="G16" s="12">
        <f t="shared" si="0"/>
        <v>98.75</v>
      </c>
      <c r="I16" s="22" t="s">
        <v>61</v>
      </c>
      <c r="J16" s="21"/>
    </row>
    <row r="17" spans="1:10">
      <c r="A17" s="4">
        <v>12</v>
      </c>
      <c r="B17" t="s">
        <v>49</v>
      </c>
      <c r="C17" s="18"/>
      <c r="D17" s="18">
        <v>106.8</v>
      </c>
      <c r="E17" s="15"/>
      <c r="F17" s="16"/>
      <c r="G17" s="12">
        <f t="shared" si="0"/>
        <v>98.75</v>
      </c>
      <c r="I17" s="9"/>
      <c r="J17" s="21"/>
    </row>
    <row r="18" spans="1:10">
      <c r="A18" s="4">
        <v>13</v>
      </c>
      <c r="B18" t="s">
        <v>50</v>
      </c>
      <c r="C18" s="18"/>
      <c r="D18" s="18">
        <v>114.2</v>
      </c>
      <c r="E18" s="15"/>
      <c r="F18" s="16"/>
      <c r="G18" s="12">
        <f t="shared" si="0"/>
        <v>98.75</v>
      </c>
      <c r="I18" s="58"/>
      <c r="J18" s="21"/>
    </row>
    <row r="19" spans="1:10">
      <c r="A19" s="4">
        <v>14</v>
      </c>
      <c r="B19" t="s">
        <v>51</v>
      </c>
      <c r="C19" s="18"/>
      <c r="D19" s="18">
        <v>83</v>
      </c>
      <c r="E19" s="15"/>
      <c r="F19" s="16"/>
      <c r="G19" s="12">
        <f t="shared" si="0"/>
        <v>98.75</v>
      </c>
      <c r="I19" s="58"/>
      <c r="J19" s="21"/>
    </row>
    <row r="20" spans="1:10" ht="15.75" thickBot="1">
      <c r="A20" s="4">
        <v>15</v>
      </c>
      <c r="B20" t="s">
        <v>52</v>
      </c>
      <c r="C20" s="18">
        <v>782</v>
      </c>
      <c r="D20" s="18"/>
      <c r="E20" s="15"/>
      <c r="F20" s="16"/>
      <c r="G20" s="12">
        <f t="shared" si="0"/>
        <v>98.75</v>
      </c>
      <c r="I20" s="58"/>
      <c r="J20" s="21"/>
    </row>
    <row r="21" spans="1:10" ht="15.75" thickTop="1">
      <c r="A21" s="4">
        <v>16</v>
      </c>
      <c r="B21" t="s">
        <v>53</v>
      </c>
      <c r="C21" s="18">
        <v>8.2799999999999994</v>
      </c>
      <c r="D21" s="18"/>
      <c r="E21" s="15"/>
      <c r="F21" s="16"/>
      <c r="G21" s="12">
        <f t="shared" si="0"/>
        <v>98.75</v>
      </c>
      <c r="I21" s="22" t="s">
        <v>62</v>
      </c>
      <c r="J21" s="21"/>
    </row>
    <row r="22" spans="1:10">
      <c r="A22" s="4">
        <v>17</v>
      </c>
      <c r="B22" t="s">
        <v>54</v>
      </c>
      <c r="C22" s="18"/>
      <c r="D22" s="18"/>
      <c r="E22" s="15">
        <v>190</v>
      </c>
      <c r="F22" s="16"/>
      <c r="G22" s="12">
        <f t="shared" si="0"/>
        <v>288.75</v>
      </c>
      <c r="I22" s="9"/>
      <c r="J22" s="21"/>
    </row>
    <row r="23" spans="1:10">
      <c r="A23" s="4">
        <v>18</v>
      </c>
      <c r="B23" t="s">
        <v>55</v>
      </c>
      <c r="C23" s="18"/>
      <c r="D23" s="18">
        <v>166</v>
      </c>
      <c r="E23" s="15"/>
      <c r="F23" s="16"/>
      <c r="G23" s="12">
        <f t="shared" si="0"/>
        <v>288.75</v>
      </c>
      <c r="I23" s="9"/>
      <c r="J23" s="21"/>
    </row>
    <row r="24" spans="1:10">
      <c r="A24" s="4">
        <v>19</v>
      </c>
      <c r="C24" s="26"/>
      <c r="D24" s="19"/>
      <c r="E24" s="31"/>
      <c r="F24" s="32"/>
      <c r="G24" s="12">
        <f t="shared" si="0"/>
        <v>288.75</v>
      </c>
      <c r="I24" s="9"/>
      <c r="J24" s="21"/>
    </row>
    <row r="25" spans="1:10">
      <c r="A25" s="4">
        <v>20</v>
      </c>
      <c r="C25" s="27"/>
      <c r="D25" s="28"/>
      <c r="E25" s="33"/>
      <c r="F25" s="34"/>
      <c r="G25" s="12">
        <f t="shared" si="0"/>
        <v>288.75</v>
      </c>
      <c r="I25" s="9"/>
      <c r="J25" s="21"/>
    </row>
    <row r="26" spans="1:10">
      <c r="A26" s="4">
        <v>21</v>
      </c>
      <c r="C26" s="29"/>
      <c r="D26" s="30"/>
      <c r="E26" s="35"/>
      <c r="F26" s="36"/>
      <c r="G26" s="12">
        <f t="shared" si="0"/>
        <v>288.75</v>
      </c>
      <c r="I26" s="9"/>
      <c r="J26" s="21"/>
    </row>
    <row r="27" spans="1:10" ht="15.75" thickBot="1">
      <c r="B27" s="53" t="s">
        <v>37</v>
      </c>
      <c r="C27" s="50"/>
      <c r="D27" s="17">
        <f>+D3+(SUM(C6:C26))-SUM(D6:D26)</f>
        <v>1573.8300000000004</v>
      </c>
      <c r="E27" s="54">
        <f>SUM(E6:E26)</f>
        <v>320</v>
      </c>
      <c r="F27" s="54">
        <f>SUM(F6:F26)</f>
        <v>941.25</v>
      </c>
      <c r="G27" s="55">
        <f>+F3+E27-F27</f>
        <v>288.75</v>
      </c>
      <c r="I27" s="23" t="s">
        <v>63</v>
      </c>
      <c r="J27" s="24"/>
    </row>
  </sheetData>
  <mergeCells count="3">
    <mergeCell ref="C4:D4"/>
    <mergeCell ref="E4:G4"/>
    <mergeCell ref="A2:F2"/>
  </mergeCells>
  <pageMargins left="0.27559055118110237" right="0.31496062992125984" top="0.78740157480314965" bottom="0.78740157480314965" header="0.31496062992125984" footer="0.31496062992125984"/>
  <pageSetup paperSize="9" scale="95" orientation="landscape" horizontalDpi="4294967293" r:id="rId1"/>
  <headerFooter>
    <oddHeader>&amp;L&amp;A&amp;C&amp;F&amp;RControle de Caixa - Integrado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1"/>
  <sheetViews>
    <sheetView topLeftCell="A3" workbookViewId="0">
      <selection sqref="A1:N31"/>
    </sheetView>
  </sheetViews>
  <sheetFormatPr defaultRowHeight="15"/>
  <cols>
    <col min="1" max="1" width="15.140625" customWidth="1"/>
  </cols>
  <sheetData>
    <row r="1" spans="1:14">
      <c r="A1" t="s">
        <v>159</v>
      </c>
      <c r="F1" s="110"/>
      <c r="G1" s="110"/>
      <c r="H1" s="110"/>
      <c r="I1" s="110"/>
      <c r="J1" s="110"/>
      <c r="K1" s="110"/>
      <c r="L1" s="110"/>
      <c r="M1" s="110"/>
      <c r="N1">
        <v>2010</v>
      </c>
    </row>
    <row r="2" spans="1:14" ht="18.7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  <c r="L3" s="1" t="s">
        <v>149</v>
      </c>
      <c r="M3" s="1" t="s">
        <v>150</v>
      </c>
      <c r="N3" s="1" t="s">
        <v>151</v>
      </c>
    </row>
    <row r="4" spans="1:14">
      <c r="A4" t="s">
        <v>4</v>
      </c>
      <c r="B4" s="1">
        <v>600</v>
      </c>
      <c r="C4" s="1">
        <f>+B31</f>
        <v>2140</v>
      </c>
      <c r="D4" s="1">
        <f t="shared" ref="D4:M4" si="0">+C31</f>
        <v>5125</v>
      </c>
      <c r="E4" s="1">
        <f t="shared" si="0"/>
        <v>7866</v>
      </c>
      <c r="F4" s="1">
        <f t="shared" si="0"/>
        <v>2037</v>
      </c>
      <c r="G4" s="1">
        <f t="shared" si="0"/>
        <v>560</v>
      </c>
      <c r="H4" s="1">
        <f t="shared" si="0"/>
        <v>176</v>
      </c>
      <c r="I4" s="1">
        <f t="shared" si="0"/>
        <v>425</v>
      </c>
      <c r="J4" s="1">
        <f t="shared" si="0"/>
        <v>688</v>
      </c>
      <c r="K4" s="1">
        <f t="shared" si="0"/>
        <v>146</v>
      </c>
      <c r="L4" s="1">
        <f t="shared" si="0"/>
        <v>3152</v>
      </c>
      <c r="M4" s="1">
        <f t="shared" si="0"/>
        <v>5837</v>
      </c>
      <c r="N4" s="1">
        <f>+B4</f>
        <v>600</v>
      </c>
    </row>
    <row r="5" spans="1:14">
      <c r="A5" s="96" t="s">
        <v>152</v>
      </c>
      <c r="B5" s="97">
        <f>SUM(B6:B8)</f>
        <v>98000</v>
      </c>
      <c r="C5" s="97">
        <f t="shared" ref="C5:M5" si="1">SUM(C6:C8)</f>
        <v>101500</v>
      </c>
      <c r="D5" s="97">
        <f t="shared" si="1"/>
        <v>107300</v>
      </c>
      <c r="E5" s="97">
        <f t="shared" si="1"/>
        <v>112900</v>
      </c>
      <c r="F5" s="97">
        <f t="shared" si="1"/>
        <v>113700</v>
      </c>
      <c r="G5" s="97">
        <f t="shared" si="1"/>
        <v>119200</v>
      </c>
      <c r="H5" s="97">
        <f t="shared" si="1"/>
        <v>121100</v>
      </c>
      <c r="I5" s="97">
        <f t="shared" si="1"/>
        <v>122100</v>
      </c>
      <c r="J5" s="97">
        <f t="shared" si="1"/>
        <v>122600</v>
      </c>
      <c r="K5" s="97">
        <f t="shared" si="1"/>
        <v>119000</v>
      </c>
      <c r="L5" s="97">
        <f t="shared" si="1"/>
        <v>179500</v>
      </c>
      <c r="M5" s="97">
        <f t="shared" si="1"/>
        <v>210900</v>
      </c>
      <c r="N5" s="97">
        <f>SUM(B5:M5)</f>
        <v>1527800</v>
      </c>
    </row>
    <row r="6" spans="1:14">
      <c r="A6" s="97" t="s">
        <v>156</v>
      </c>
      <c r="B6" s="97">
        <v>2800</v>
      </c>
      <c r="C6" s="97">
        <v>4000</v>
      </c>
      <c r="D6" s="97">
        <v>7300</v>
      </c>
      <c r="E6" s="97">
        <v>14900</v>
      </c>
      <c r="F6" s="97">
        <v>18500</v>
      </c>
      <c r="G6" s="97">
        <v>24000</v>
      </c>
      <c r="H6" s="97">
        <v>25000</v>
      </c>
      <c r="I6" s="97">
        <v>28000</v>
      </c>
      <c r="J6" s="97">
        <v>34600</v>
      </c>
      <c r="K6" s="97">
        <v>30000</v>
      </c>
      <c r="L6" s="97">
        <v>31200</v>
      </c>
      <c r="M6" s="97">
        <v>35900</v>
      </c>
      <c r="N6" s="97">
        <f>SUM(B6:M6)</f>
        <v>256200</v>
      </c>
    </row>
    <row r="7" spans="1:14">
      <c r="A7" s="97" t="s">
        <v>157</v>
      </c>
      <c r="B7" s="97">
        <v>27200</v>
      </c>
      <c r="C7" s="97">
        <v>28000</v>
      </c>
      <c r="D7" s="97">
        <v>30000</v>
      </c>
      <c r="E7" s="97">
        <v>32900</v>
      </c>
      <c r="F7" s="97">
        <v>35000</v>
      </c>
      <c r="G7" s="97">
        <v>40000</v>
      </c>
      <c r="H7" s="97">
        <v>50000</v>
      </c>
      <c r="I7" s="97">
        <v>60000</v>
      </c>
      <c r="J7" s="97">
        <v>70000</v>
      </c>
      <c r="K7" s="97">
        <v>80000</v>
      </c>
      <c r="L7" s="97">
        <v>148300</v>
      </c>
      <c r="M7" s="97">
        <v>175000</v>
      </c>
      <c r="N7" s="97">
        <f>SUM(B7:M7)</f>
        <v>776400</v>
      </c>
    </row>
    <row r="8" spans="1:14">
      <c r="A8" s="97" t="s">
        <v>158</v>
      </c>
      <c r="B8" s="97">
        <v>68000</v>
      </c>
      <c r="C8" s="97">
        <v>69500</v>
      </c>
      <c r="D8" s="97">
        <v>70000</v>
      </c>
      <c r="E8" s="97">
        <v>65100</v>
      </c>
      <c r="F8" s="97">
        <v>60200</v>
      </c>
      <c r="G8" s="97">
        <v>55200</v>
      </c>
      <c r="H8" s="97">
        <v>46100</v>
      </c>
      <c r="I8" s="97">
        <v>34100</v>
      </c>
      <c r="J8" s="97">
        <v>18000</v>
      </c>
      <c r="K8" s="97">
        <v>9000</v>
      </c>
      <c r="L8" s="97">
        <v>0</v>
      </c>
      <c r="M8" s="97">
        <v>0</v>
      </c>
      <c r="N8" s="97">
        <f>SUM(B8:M8)</f>
        <v>495200</v>
      </c>
    </row>
    <row r="9" spans="1:14">
      <c r="A9" t="s">
        <v>153</v>
      </c>
    </row>
    <row r="10" spans="1:14">
      <c r="A10" s="5" t="s">
        <v>156</v>
      </c>
      <c r="B10">
        <f>+B6</f>
        <v>2800</v>
      </c>
      <c r="C10">
        <f t="shared" ref="C10:M10" si="2">+C6</f>
        <v>4000</v>
      </c>
      <c r="D10">
        <f t="shared" si="2"/>
        <v>7300</v>
      </c>
      <c r="E10">
        <f t="shared" si="2"/>
        <v>14900</v>
      </c>
      <c r="F10">
        <f t="shared" si="2"/>
        <v>18500</v>
      </c>
      <c r="G10">
        <f t="shared" si="2"/>
        <v>24000</v>
      </c>
      <c r="H10">
        <f t="shared" si="2"/>
        <v>25000</v>
      </c>
      <c r="I10">
        <f t="shared" si="2"/>
        <v>28000</v>
      </c>
      <c r="J10">
        <f t="shared" si="2"/>
        <v>34600</v>
      </c>
      <c r="K10">
        <f t="shared" si="2"/>
        <v>30000</v>
      </c>
      <c r="L10">
        <f t="shared" si="2"/>
        <v>31200</v>
      </c>
      <c r="M10">
        <f t="shared" si="2"/>
        <v>35900</v>
      </c>
      <c r="N10">
        <f>SUM(B10:M10)</f>
        <v>256200</v>
      </c>
    </row>
    <row r="11" spans="1:14">
      <c r="A11" s="5" t="s">
        <v>157</v>
      </c>
      <c r="B11">
        <v>27100</v>
      </c>
      <c r="C11">
        <v>27500</v>
      </c>
      <c r="D11">
        <v>28000</v>
      </c>
      <c r="E11">
        <v>29200</v>
      </c>
      <c r="F11">
        <v>30800</v>
      </c>
      <c r="G11">
        <v>34200</v>
      </c>
      <c r="H11">
        <v>39500</v>
      </c>
      <c r="I11">
        <v>48600</v>
      </c>
      <c r="J11">
        <v>58500</v>
      </c>
      <c r="K11">
        <v>69800</v>
      </c>
      <c r="L11">
        <v>79100</v>
      </c>
      <c r="M11">
        <v>143400</v>
      </c>
      <c r="N11">
        <f t="shared" ref="N11:N26" si="3">SUM(B11:M11)</f>
        <v>615700</v>
      </c>
    </row>
    <row r="12" spans="1:14">
      <c r="A12" s="5" t="s">
        <v>158</v>
      </c>
      <c r="B12">
        <v>67400</v>
      </c>
      <c r="C12">
        <v>68200</v>
      </c>
      <c r="D12">
        <v>66800</v>
      </c>
      <c r="E12">
        <v>52200</v>
      </c>
      <c r="F12">
        <v>48900</v>
      </c>
      <c r="G12">
        <v>43800</v>
      </c>
      <c r="H12">
        <v>38200</v>
      </c>
      <c r="I12">
        <v>36200</v>
      </c>
      <c r="J12">
        <v>34300</v>
      </c>
      <c r="K12">
        <v>22500</v>
      </c>
      <c r="L12">
        <v>18500</v>
      </c>
      <c r="M12">
        <v>9000</v>
      </c>
      <c r="N12">
        <f t="shared" si="3"/>
        <v>506000</v>
      </c>
    </row>
    <row r="13" spans="1:14">
      <c r="A13" t="s">
        <v>20</v>
      </c>
      <c r="B13">
        <f>SUM(B10:B12)</f>
        <v>97300</v>
      </c>
      <c r="C13">
        <f t="shared" ref="C13:M13" si="4">SUM(C10:C12)</f>
        <v>99700</v>
      </c>
      <c r="D13">
        <f t="shared" si="4"/>
        <v>102100</v>
      </c>
      <c r="E13">
        <f t="shared" si="4"/>
        <v>96300</v>
      </c>
      <c r="F13">
        <f t="shared" si="4"/>
        <v>98200</v>
      </c>
      <c r="G13">
        <f t="shared" si="4"/>
        <v>102000</v>
      </c>
      <c r="H13">
        <f t="shared" si="4"/>
        <v>102700</v>
      </c>
      <c r="I13">
        <f t="shared" si="4"/>
        <v>112800</v>
      </c>
      <c r="J13">
        <f t="shared" si="4"/>
        <v>127400</v>
      </c>
      <c r="K13">
        <f t="shared" si="4"/>
        <v>122300</v>
      </c>
      <c r="L13">
        <f t="shared" si="4"/>
        <v>128800</v>
      </c>
      <c r="M13">
        <f t="shared" si="4"/>
        <v>188300</v>
      </c>
      <c r="N13">
        <f t="shared" si="3"/>
        <v>1377900</v>
      </c>
    </row>
    <row r="15" spans="1:14">
      <c r="A15" s="98" t="s">
        <v>154</v>
      </c>
      <c r="B15" s="99">
        <f>SUM(B16:B18)</f>
        <v>59200</v>
      </c>
      <c r="C15" s="99">
        <f t="shared" ref="C15:M15" si="5">SUM(C16:C18)</f>
        <v>59300</v>
      </c>
      <c r="D15" s="99">
        <f t="shared" si="5"/>
        <v>62000</v>
      </c>
      <c r="E15" s="99">
        <f t="shared" si="5"/>
        <v>64600</v>
      </c>
      <c r="F15" s="99">
        <f t="shared" si="5"/>
        <v>66200</v>
      </c>
      <c r="G15" s="99">
        <f t="shared" si="5"/>
        <v>65800</v>
      </c>
      <c r="H15" s="99">
        <f t="shared" si="5"/>
        <v>67400</v>
      </c>
      <c r="I15" s="99">
        <f t="shared" si="5"/>
        <v>68000</v>
      </c>
      <c r="J15" s="99">
        <f t="shared" si="5"/>
        <v>68600</v>
      </c>
      <c r="K15" s="99">
        <f t="shared" si="5"/>
        <v>69400</v>
      </c>
      <c r="L15" s="99">
        <f t="shared" si="5"/>
        <v>97600</v>
      </c>
      <c r="M15" s="99">
        <f t="shared" si="5"/>
        <v>99900</v>
      </c>
      <c r="N15" s="99">
        <f t="shared" si="3"/>
        <v>848000</v>
      </c>
    </row>
    <row r="16" spans="1:14">
      <c r="A16" s="99" t="s">
        <v>156</v>
      </c>
      <c r="B16" s="99">
        <v>1800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2200</v>
      </c>
      <c r="M16" s="99">
        <v>3600</v>
      </c>
      <c r="N16" s="99">
        <f t="shared" si="3"/>
        <v>7600</v>
      </c>
    </row>
    <row r="17" spans="1:14">
      <c r="A17" s="99" t="s">
        <v>157</v>
      </c>
      <c r="B17" s="99">
        <v>39800</v>
      </c>
      <c r="C17" s="99">
        <v>40800</v>
      </c>
      <c r="D17" s="99">
        <v>41000</v>
      </c>
      <c r="E17" s="99">
        <v>40600</v>
      </c>
      <c r="F17" s="99">
        <v>40200</v>
      </c>
      <c r="G17" s="99">
        <v>36900</v>
      </c>
      <c r="H17" s="99">
        <v>30900</v>
      </c>
      <c r="I17" s="99">
        <v>31100</v>
      </c>
      <c r="J17" s="99">
        <v>32600</v>
      </c>
      <c r="K17" s="99">
        <v>33400</v>
      </c>
      <c r="L17" s="99">
        <v>50400</v>
      </c>
      <c r="M17" s="99">
        <v>52300</v>
      </c>
      <c r="N17" s="99">
        <f t="shared" si="3"/>
        <v>470000</v>
      </c>
    </row>
    <row r="18" spans="1:14">
      <c r="A18" s="99" t="s">
        <v>158</v>
      </c>
      <c r="B18" s="99">
        <v>17600</v>
      </c>
      <c r="C18" s="99">
        <v>18500</v>
      </c>
      <c r="D18" s="99">
        <v>21000</v>
      </c>
      <c r="E18" s="99">
        <v>24000</v>
      </c>
      <c r="F18" s="99">
        <v>26000</v>
      </c>
      <c r="G18" s="99">
        <v>28900</v>
      </c>
      <c r="H18" s="99">
        <v>36500</v>
      </c>
      <c r="I18" s="99">
        <v>36900</v>
      </c>
      <c r="J18" s="99">
        <v>36000</v>
      </c>
      <c r="K18" s="99">
        <v>36000</v>
      </c>
      <c r="L18" s="99">
        <v>45000</v>
      </c>
      <c r="M18" s="99">
        <v>44000</v>
      </c>
      <c r="N18" s="99">
        <f t="shared" si="3"/>
        <v>370400</v>
      </c>
    </row>
    <row r="19" spans="1:14">
      <c r="A19" t="s">
        <v>155</v>
      </c>
    </row>
    <row r="20" spans="1:14">
      <c r="A20" s="5" t="s">
        <v>156</v>
      </c>
      <c r="B20">
        <v>0</v>
      </c>
      <c r="C20">
        <f t="shared" ref="C20:M20" si="6">+C16</f>
        <v>0</v>
      </c>
      <c r="D20">
        <f t="shared" si="6"/>
        <v>0</v>
      </c>
      <c r="E20">
        <f t="shared" si="6"/>
        <v>0</v>
      </c>
      <c r="F20">
        <f t="shared" si="6"/>
        <v>0</v>
      </c>
      <c r="G20">
        <f t="shared" si="6"/>
        <v>0</v>
      </c>
      <c r="H20">
        <f t="shared" si="6"/>
        <v>0</v>
      </c>
      <c r="I20">
        <f t="shared" si="6"/>
        <v>0</v>
      </c>
      <c r="J20">
        <f t="shared" si="6"/>
        <v>0</v>
      </c>
      <c r="K20">
        <f t="shared" si="6"/>
        <v>0</v>
      </c>
      <c r="L20">
        <f t="shared" si="6"/>
        <v>2200</v>
      </c>
      <c r="M20">
        <f t="shared" si="6"/>
        <v>3600</v>
      </c>
      <c r="N20">
        <f t="shared" si="3"/>
        <v>5800</v>
      </c>
    </row>
    <row r="21" spans="1:14">
      <c r="A21" s="5" t="s">
        <v>157</v>
      </c>
      <c r="B21">
        <v>39600</v>
      </c>
      <c r="C21">
        <v>39700</v>
      </c>
      <c r="D21">
        <v>40450</v>
      </c>
      <c r="E21">
        <v>40800</v>
      </c>
      <c r="F21">
        <v>40100</v>
      </c>
      <c r="G21">
        <v>40000</v>
      </c>
      <c r="H21">
        <v>36800</v>
      </c>
      <c r="I21">
        <v>30800</v>
      </c>
      <c r="J21">
        <v>30900</v>
      </c>
      <c r="K21">
        <v>32300</v>
      </c>
      <c r="L21">
        <v>33100</v>
      </c>
      <c r="M21">
        <v>50000</v>
      </c>
      <c r="N21">
        <f t="shared" si="3"/>
        <v>454550</v>
      </c>
    </row>
    <row r="22" spans="1:14">
      <c r="A22" s="5" t="s">
        <v>158</v>
      </c>
      <c r="B22">
        <v>17100</v>
      </c>
      <c r="C22">
        <v>17200</v>
      </c>
      <c r="D22">
        <v>17400</v>
      </c>
      <c r="E22">
        <v>18100</v>
      </c>
      <c r="F22">
        <v>19900</v>
      </c>
      <c r="G22">
        <v>23400</v>
      </c>
      <c r="H22">
        <v>25100</v>
      </c>
      <c r="I22">
        <v>28600</v>
      </c>
      <c r="J22">
        <v>36300</v>
      </c>
      <c r="K22">
        <v>36100</v>
      </c>
      <c r="L22">
        <v>25800</v>
      </c>
      <c r="M22">
        <v>44300</v>
      </c>
      <c r="N22">
        <f t="shared" si="3"/>
        <v>309300</v>
      </c>
    </row>
    <row r="23" spans="1:14">
      <c r="A23" s="5" t="s">
        <v>11</v>
      </c>
      <c r="B23">
        <f>0.13*B5</f>
        <v>12740</v>
      </c>
      <c r="C23">
        <f t="shared" ref="C23:M23" si="7">0.13*C5</f>
        <v>13195</v>
      </c>
      <c r="D23">
        <f t="shared" si="7"/>
        <v>13949</v>
      </c>
      <c r="E23">
        <f t="shared" si="7"/>
        <v>14677</v>
      </c>
      <c r="F23">
        <f t="shared" si="7"/>
        <v>14781</v>
      </c>
      <c r="G23">
        <f t="shared" si="7"/>
        <v>15496</v>
      </c>
      <c r="H23">
        <f t="shared" si="7"/>
        <v>15743</v>
      </c>
      <c r="I23">
        <f t="shared" si="7"/>
        <v>15873</v>
      </c>
      <c r="J23">
        <f t="shared" si="7"/>
        <v>15938</v>
      </c>
      <c r="K23">
        <f t="shared" si="7"/>
        <v>15470</v>
      </c>
      <c r="L23">
        <f t="shared" si="7"/>
        <v>23335</v>
      </c>
      <c r="M23">
        <f t="shared" si="7"/>
        <v>27417</v>
      </c>
      <c r="N23">
        <f t="shared" si="3"/>
        <v>198614</v>
      </c>
    </row>
    <row r="24" spans="1:14">
      <c r="A24" s="5" t="s">
        <v>160</v>
      </c>
      <c r="B24">
        <f>0.24*B5</f>
        <v>23520</v>
      </c>
      <c r="C24">
        <f>0.24*B5</f>
        <v>23520</v>
      </c>
      <c r="D24">
        <f t="shared" ref="D24:K24" si="8">0.24*C5</f>
        <v>24360</v>
      </c>
      <c r="E24">
        <f t="shared" si="8"/>
        <v>25752</v>
      </c>
      <c r="F24">
        <f t="shared" si="8"/>
        <v>27096</v>
      </c>
      <c r="G24">
        <f t="shared" si="8"/>
        <v>27288</v>
      </c>
      <c r="H24">
        <f t="shared" si="8"/>
        <v>28608</v>
      </c>
      <c r="I24">
        <f t="shared" si="8"/>
        <v>29064</v>
      </c>
      <c r="J24">
        <f t="shared" si="8"/>
        <v>29304</v>
      </c>
      <c r="K24">
        <f t="shared" si="8"/>
        <v>29424</v>
      </c>
      <c r="L24">
        <f>0.32*K5</f>
        <v>38080</v>
      </c>
      <c r="M24">
        <f>0.32*L5</f>
        <v>57440</v>
      </c>
      <c r="N24">
        <f t="shared" si="3"/>
        <v>363456</v>
      </c>
    </row>
    <row r="25" spans="1:14">
      <c r="A25" s="5" t="s">
        <v>161</v>
      </c>
      <c r="B25">
        <v>2800</v>
      </c>
      <c r="C25">
        <v>3100</v>
      </c>
      <c r="D25">
        <v>3200</v>
      </c>
      <c r="E25">
        <v>2800</v>
      </c>
      <c r="F25">
        <v>2800</v>
      </c>
      <c r="G25">
        <v>3200</v>
      </c>
      <c r="H25">
        <v>3200</v>
      </c>
      <c r="I25">
        <v>3200</v>
      </c>
      <c r="J25">
        <v>3500</v>
      </c>
      <c r="K25">
        <v>4000</v>
      </c>
      <c r="L25">
        <v>3600</v>
      </c>
      <c r="M25">
        <v>10900</v>
      </c>
      <c r="N25">
        <f t="shared" si="3"/>
        <v>46300</v>
      </c>
    </row>
    <row r="26" spans="1:14">
      <c r="A26" t="s">
        <v>20</v>
      </c>
      <c r="B26">
        <f>SUM(B20:B25)</f>
        <v>95760</v>
      </c>
      <c r="C26">
        <f t="shared" ref="C26:M26" si="9">SUM(C20:C25)</f>
        <v>96715</v>
      </c>
      <c r="D26">
        <f t="shared" si="9"/>
        <v>99359</v>
      </c>
      <c r="E26">
        <f t="shared" si="9"/>
        <v>102129</v>
      </c>
      <c r="F26">
        <f t="shared" si="9"/>
        <v>104677</v>
      </c>
      <c r="G26">
        <f t="shared" si="9"/>
        <v>109384</v>
      </c>
      <c r="H26">
        <f t="shared" si="9"/>
        <v>109451</v>
      </c>
      <c r="I26">
        <f t="shared" si="9"/>
        <v>107537</v>
      </c>
      <c r="J26">
        <f t="shared" si="9"/>
        <v>115942</v>
      </c>
      <c r="K26">
        <f t="shared" si="9"/>
        <v>117294</v>
      </c>
      <c r="L26">
        <f t="shared" si="9"/>
        <v>126115</v>
      </c>
      <c r="M26">
        <f t="shared" si="9"/>
        <v>193657</v>
      </c>
      <c r="N26">
        <f t="shared" si="3"/>
        <v>1378020</v>
      </c>
    </row>
    <row r="28" spans="1:14">
      <c r="A28" s="94" t="s">
        <v>162</v>
      </c>
      <c r="B28" s="95">
        <f>+B4+B13-B26</f>
        <v>2140</v>
      </c>
      <c r="C28" s="95">
        <f t="shared" ref="C28:M28" si="10">+C4+C13-C26</f>
        <v>5125</v>
      </c>
      <c r="D28" s="95">
        <f t="shared" si="10"/>
        <v>7866</v>
      </c>
      <c r="E28" s="95">
        <f t="shared" si="10"/>
        <v>2037</v>
      </c>
      <c r="F28" s="95">
        <f t="shared" si="10"/>
        <v>-4440</v>
      </c>
      <c r="G28" s="95">
        <f t="shared" si="10"/>
        <v>-6824</v>
      </c>
      <c r="H28" s="95">
        <f t="shared" si="10"/>
        <v>-6575</v>
      </c>
      <c r="I28" s="95">
        <f t="shared" si="10"/>
        <v>5688</v>
      </c>
      <c r="J28" s="95">
        <f t="shared" si="10"/>
        <v>12146</v>
      </c>
      <c r="K28" s="95">
        <f t="shared" si="10"/>
        <v>5152</v>
      </c>
      <c r="L28" s="95">
        <f t="shared" si="10"/>
        <v>5837</v>
      </c>
      <c r="M28" s="95">
        <f t="shared" si="10"/>
        <v>480</v>
      </c>
      <c r="N28" s="95">
        <f>+N4+N13-N26</f>
        <v>480</v>
      </c>
    </row>
    <row r="29" spans="1:14">
      <c r="A29" s="94" t="s">
        <v>163</v>
      </c>
      <c r="B29" s="95"/>
      <c r="C29" s="95"/>
      <c r="D29" s="95"/>
      <c r="E29" s="95"/>
      <c r="F29" s="95">
        <v>5000</v>
      </c>
      <c r="G29" s="95">
        <v>12000</v>
      </c>
      <c r="H29" s="95">
        <v>19000</v>
      </c>
      <c r="I29" s="95">
        <v>14000</v>
      </c>
      <c r="J29" s="95">
        <v>2000</v>
      </c>
      <c r="K29" s="95"/>
      <c r="L29" s="95"/>
      <c r="M29" s="95"/>
      <c r="N29" s="95">
        <f>SUM(B29:M29)</f>
        <v>52000</v>
      </c>
    </row>
    <row r="30" spans="1:14">
      <c r="A30" s="94" t="s">
        <v>155</v>
      </c>
      <c r="B30" s="95"/>
      <c r="C30" s="95"/>
      <c r="D30" s="95"/>
      <c r="E30" s="95"/>
      <c r="F30" s="95"/>
      <c r="G30" s="95">
        <v>5000</v>
      </c>
      <c r="H30" s="95">
        <v>12000</v>
      </c>
      <c r="I30" s="95">
        <v>19000</v>
      </c>
      <c r="J30" s="95">
        <v>14000</v>
      </c>
      <c r="K30" s="95">
        <v>2000</v>
      </c>
      <c r="L30" s="95"/>
      <c r="M30" s="95"/>
      <c r="N30" s="95">
        <f>SUM(B30:M30)</f>
        <v>52000</v>
      </c>
    </row>
    <row r="31" spans="1:14">
      <c r="A31" s="94" t="s">
        <v>164</v>
      </c>
      <c r="B31" s="100">
        <f>+B28+B29-B30</f>
        <v>2140</v>
      </c>
      <c r="C31" s="100">
        <f t="shared" ref="C31:N31" si="11">+C28+C29-C30</f>
        <v>5125</v>
      </c>
      <c r="D31" s="100">
        <f t="shared" si="11"/>
        <v>7866</v>
      </c>
      <c r="E31" s="100">
        <f t="shared" si="11"/>
        <v>2037</v>
      </c>
      <c r="F31" s="100">
        <f t="shared" si="11"/>
        <v>560</v>
      </c>
      <c r="G31" s="100">
        <f t="shared" si="11"/>
        <v>176</v>
      </c>
      <c r="H31" s="100">
        <f t="shared" si="11"/>
        <v>425</v>
      </c>
      <c r="I31" s="100">
        <f t="shared" si="11"/>
        <v>688</v>
      </c>
      <c r="J31" s="100">
        <f t="shared" si="11"/>
        <v>146</v>
      </c>
      <c r="K31" s="100">
        <f t="shared" si="11"/>
        <v>3152</v>
      </c>
      <c r="L31" s="100">
        <f t="shared" si="11"/>
        <v>5837</v>
      </c>
      <c r="M31" s="100">
        <f t="shared" si="11"/>
        <v>480</v>
      </c>
      <c r="N31" s="100">
        <f t="shared" si="11"/>
        <v>480</v>
      </c>
    </row>
  </sheetData>
  <mergeCells count="3">
    <mergeCell ref="F1:H1"/>
    <mergeCell ref="I1:M1"/>
    <mergeCell ref="A2:N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T25"/>
  <sheetViews>
    <sheetView tabSelected="1" workbookViewId="0">
      <selection activeCell="L20" sqref="L20"/>
    </sheetView>
  </sheetViews>
  <sheetFormatPr defaultRowHeight="15"/>
  <cols>
    <col min="1" max="1" width="16.28515625" customWidth="1"/>
    <col min="8" max="8" width="7.28515625" customWidth="1"/>
    <col min="9" max="9" width="10" customWidth="1"/>
    <col min="12" max="12" width="21.140625" bestFit="1" customWidth="1"/>
    <col min="13" max="13" width="13.140625" bestFit="1" customWidth="1"/>
    <col min="14" max="14" width="5.140625" customWidth="1"/>
    <col min="15" max="15" width="16.7109375" customWidth="1"/>
    <col min="16" max="19" width="10.140625" bestFit="1" customWidth="1"/>
    <col min="20" max="20" width="10.7109375" bestFit="1" customWidth="1"/>
  </cols>
  <sheetData>
    <row r="1" spans="1:20" ht="15.75">
      <c r="A1" t="s">
        <v>159</v>
      </c>
      <c r="F1" s="93"/>
      <c r="G1">
        <v>2010</v>
      </c>
      <c r="I1" t="s">
        <v>194</v>
      </c>
      <c r="O1" s="112" t="s">
        <v>193</v>
      </c>
    </row>
    <row r="2" spans="1:20" ht="18.75">
      <c r="A2" s="101" t="s">
        <v>0</v>
      </c>
      <c r="B2" s="101"/>
      <c r="C2" s="101"/>
      <c r="D2" s="101"/>
      <c r="E2" s="101"/>
      <c r="F2" s="101"/>
      <c r="G2" s="101"/>
    </row>
    <row r="3" spans="1:20" ht="15.75"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I3" s="116" t="s">
        <v>3</v>
      </c>
      <c r="J3" s="116" t="s">
        <v>192</v>
      </c>
      <c r="K3" s="116" t="s">
        <v>191</v>
      </c>
      <c r="L3" s="116" t="s">
        <v>190</v>
      </c>
      <c r="M3" s="116" t="s">
        <v>189</v>
      </c>
      <c r="O3" s="116" t="s">
        <v>188</v>
      </c>
      <c r="P3" s="117">
        <v>40196</v>
      </c>
      <c r="Q3" s="117">
        <v>40197</v>
      </c>
      <c r="R3" s="117">
        <v>40198</v>
      </c>
      <c r="S3" s="117">
        <v>40199</v>
      </c>
      <c r="T3" s="116" t="s">
        <v>183</v>
      </c>
    </row>
    <row r="4" spans="1:20">
      <c r="A4" t="s">
        <v>4</v>
      </c>
      <c r="B4" s="1">
        <v>8516</v>
      </c>
      <c r="C4" s="1">
        <f>+B25</f>
        <v>516</v>
      </c>
      <c r="D4" s="1">
        <f>+C25</f>
        <v>1916</v>
      </c>
      <c r="E4" s="1">
        <f>+D25</f>
        <v>3316</v>
      </c>
      <c r="F4" s="1">
        <f>+E25</f>
        <v>4716</v>
      </c>
      <c r="G4" s="1">
        <f>+B4</f>
        <v>8516</v>
      </c>
      <c r="I4" s="115">
        <v>40196</v>
      </c>
      <c r="J4" t="s">
        <v>181</v>
      </c>
      <c r="K4" s="114">
        <v>102115</v>
      </c>
      <c r="L4" t="s">
        <v>187</v>
      </c>
      <c r="M4" s="20">
        <v>118.36</v>
      </c>
      <c r="O4" s="115">
        <v>40196</v>
      </c>
      <c r="Q4" s="20">
        <f>+M4+M5</f>
        <v>569.72</v>
      </c>
      <c r="R4" s="20">
        <f>+M6+M7</f>
        <v>340.73</v>
      </c>
      <c r="T4" s="20">
        <f>SUM(Q4:S4)</f>
        <v>910.45</v>
      </c>
    </row>
    <row r="5" spans="1:20">
      <c r="A5" s="96" t="s">
        <v>152</v>
      </c>
      <c r="B5" s="97">
        <f>SUM(B6:B7)</f>
        <v>13000</v>
      </c>
      <c r="C5" s="97">
        <f>SUM(C6:C7)</f>
        <v>13000</v>
      </c>
      <c r="D5" s="97">
        <f>SUM(D6:D7)</f>
        <v>13000</v>
      </c>
      <c r="E5" s="97">
        <f>SUM(E6:E7)</f>
        <v>13000</v>
      </c>
      <c r="F5" s="97">
        <f>SUM(F6:F7)</f>
        <v>11500</v>
      </c>
      <c r="G5" s="97">
        <f>SUM(B5:F5)</f>
        <v>63500</v>
      </c>
      <c r="I5" s="115">
        <v>39831</v>
      </c>
      <c r="J5" t="s">
        <v>181</v>
      </c>
      <c r="K5" s="114">
        <v>102119</v>
      </c>
      <c r="L5" t="s">
        <v>186</v>
      </c>
      <c r="M5" s="20">
        <v>451.36</v>
      </c>
      <c r="O5" s="115">
        <v>40197</v>
      </c>
      <c r="R5" s="20">
        <f>+M9+M10</f>
        <v>648.07999999999993</v>
      </c>
      <c r="S5" s="20">
        <f>+M11</f>
        <v>845.78</v>
      </c>
      <c r="T5" s="20">
        <f>SUM(Q5:S5)</f>
        <v>1493.86</v>
      </c>
    </row>
    <row r="6" spans="1:20">
      <c r="A6" s="97" t="s">
        <v>156</v>
      </c>
      <c r="B6" s="97">
        <v>2500</v>
      </c>
      <c r="C6" s="97">
        <v>2500</v>
      </c>
      <c r="D6" s="97">
        <v>2500</v>
      </c>
      <c r="E6" s="97">
        <v>2500</v>
      </c>
      <c r="F6" s="97">
        <f>2500/5*2</f>
        <v>1000</v>
      </c>
      <c r="G6" s="97">
        <f>SUM(B6:F6)</f>
        <v>11000</v>
      </c>
      <c r="I6" s="115">
        <v>39831</v>
      </c>
      <c r="J6" t="s">
        <v>179</v>
      </c>
      <c r="K6" s="114">
        <v>102116</v>
      </c>
      <c r="L6" t="s">
        <v>185</v>
      </c>
      <c r="M6" s="20">
        <v>119.25</v>
      </c>
      <c r="O6" s="115">
        <v>40198</v>
      </c>
      <c r="T6" s="20">
        <f>SUM(Q6:S6)</f>
        <v>0</v>
      </c>
    </row>
    <row r="7" spans="1:20">
      <c r="A7" s="97" t="s">
        <v>157</v>
      </c>
      <c r="B7" s="97">
        <v>10500</v>
      </c>
      <c r="C7" s="97">
        <v>10500</v>
      </c>
      <c r="D7" s="97">
        <v>10500</v>
      </c>
      <c r="E7" s="97">
        <v>10500</v>
      </c>
      <c r="F7" s="97">
        <v>10500</v>
      </c>
      <c r="G7" s="97">
        <f>SUM(B7:F7)</f>
        <v>52500</v>
      </c>
      <c r="I7" s="115">
        <v>39831</v>
      </c>
      <c r="J7" t="s">
        <v>179</v>
      </c>
      <c r="K7" s="114">
        <v>102117</v>
      </c>
      <c r="L7" t="s">
        <v>184</v>
      </c>
      <c r="M7" s="20">
        <v>221.48</v>
      </c>
      <c r="O7" s="115">
        <v>40199</v>
      </c>
      <c r="T7" s="20">
        <f>SUM(Q7:S7)</f>
        <v>0</v>
      </c>
    </row>
    <row r="8" spans="1:20" ht="15.75">
      <c r="A8" t="s">
        <v>153</v>
      </c>
      <c r="L8" s="112" t="s">
        <v>177</v>
      </c>
      <c r="M8" s="113">
        <f>SUM(M4:M7)</f>
        <v>910.45</v>
      </c>
      <c r="O8" s="112" t="s">
        <v>183</v>
      </c>
      <c r="P8" s="20">
        <f>SUM(P4:P7)</f>
        <v>0</v>
      </c>
      <c r="Q8" s="20">
        <f>SUM(Q4:Q7)</f>
        <v>569.72</v>
      </c>
      <c r="R8" s="20">
        <f>SUM(R4:R7)</f>
        <v>988.81</v>
      </c>
      <c r="S8" s="20">
        <f>SUM(S4:S7)</f>
        <v>845.78</v>
      </c>
      <c r="T8" s="20">
        <f>SUM(Q8:S8)</f>
        <v>2404.31</v>
      </c>
    </row>
    <row r="9" spans="1:20">
      <c r="A9" s="5" t="s">
        <v>156</v>
      </c>
      <c r="B9">
        <f>+B6</f>
        <v>2500</v>
      </c>
      <c r="C9">
        <f>+C6</f>
        <v>2500</v>
      </c>
      <c r="D9">
        <f>+D6</f>
        <v>2500</v>
      </c>
      <c r="E9">
        <f>+E6</f>
        <v>2500</v>
      </c>
      <c r="F9">
        <f>+F6</f>
        <v>1000</v>
      </c>
      <c r="G9">
        <f>SUM(B9:F9)</f>
        <v>11000</v>
      </c>
      <c r="I9" s="115">
        <v>39832</v>
      </c>
      <c r="J9" t="s">
        <v>181</v>
      </c>
      <c r="K9" s="114">
        <v>102069</v>
      </c>
      <c r="L9" t="s">
        <v>182</v>
      </c>
      <c r="M9" s="20">
        <v>402.39</v>
      </c>
    </row>
    <row r="10" spans="1:20">
      <c r="A10" s="5" t="s">
        <v>157</v>
      </c>
      <c r="B10">
        <v>10500</v>
      </c>
      <c r="C10">
        <v>10500</v>
      </c>
      <c r="D10">
        <v>10500</v>
      </c>
      <c r="E10">
        <v>10500</v>
      </c>
      <c r="F10">
        <f>10500/5*2</f>
        <v>4200</v>
      </c>
      <c r="G10">
        <f>SUM(B10:F10)</f>
        <v>46200</v>
      </c>
      <c r="I10" s="115">
        <v>39832</v>
      </c>
      <c r="J10" t="s">
        <v>181</v>
      </c>
      <c r="K10" s="114">
        <v>102118</v>
      </c>
      <c r="L10" t="s">
        <v>180</v>
      </c>
      <c r="M10" s="20">
        <v>245.69</v>
      </c>
    </row>
    <row r="11" spans="1:20">
      <c r="A11" t="s">
        <v>20</v>
      </c>
      <c r="B11">
        <f>SUM(B9:B10)</f>
        <v>13000</v>
      </c>
      <c r="C11">
        <f>SUM(C9:C10)</f>
        <v>13000</v>
      </c>
      <c r="D11">
        <f>SUM(D9:D10)</f>
        <v>13000</v>
      </c>
      <c r="E11">
        <f>SUM(E9:E10)</f>
        <v>13000</v>
      </c>
      <c r="F11">
        <f>SUM(F9:F10)</f>
        <v>5200</v>
      </c>
      <c r="G11">
        <f>SUM(B11:F11)</f>
        <v>57200</v>
      </c>
      <c r="I11" s="115">
        <v>39832</v>
      </c>
      <c r="J11" t="s">
        <v>179</v>
      </c>
      <c r="K11" s="114">
        <v>102120</v>
      </c>
      <c r="L11" t="s">
        <v>178</v>
      </c>
      <c r="M11" s="20">
        <v>845.78</v>
      </c>
    </row>
    <row r="12" spans="1:20" ht="15.75">
      <c r="L12" s="112" t="s">
        <v>177</v>
      </c>
      <c r="M12" s="113">
        <f>SUM(M9:M11)</f>
        <v>1493.86</v>
      </c>
    </row>
    <row r="13" spans="1:20" ht="15.75">
      <c r="A13" s="98" t="s">
        <v>154</v>
      </c>
      <c r="B13" s="99">
        <f>SUM(B14:B15)</f>
        <v>1800</v>
      </c>
      <c r="C13" s="99">
        <f>SUM(C14:C15)</f>
        <v>11600</v>
      </c>
      <c r="D13" s="99">
        <f>SUM(D14:D15)</f>
        <v>11600</v>
      </c>
      <c r="E13" s="99">
        <f>SUM(E14:E15)</f>
        <v>11600</v>
      </c>
      <c r="F13" s="99">
        <f>SUM(F14:F15)</f>
        <v>11600</v>
      </c>
      <c r="G13" s="99">
        <f>SUM(B13:F13)</f>
        <v>48200</v>
      </c>
      <c r="L13" s="112" t="s">
        <v>176</v>
      </c>
      <c r="M13" s="111">
        <f>+M8+M12</f>
        <v>2404.31</v>
      </c>
    </row>
    <row r="14" spans="1:20">
      <c r="A14" s="99" t="s">
        <v>156</v>
      </c>
      <c r="B14" s="99">
        <v>1800</v>
      </c>
      <c r="C14" s="99">
        <v>0</v>
      </c>
      <c r="D14" s="99">
        <v>0</v>
      </c>
      <c r="E14" s="99">
        <v>0</v>
      </c>
      <c r="F14" s="99">
        <v>0</v>
      </c>
      <c r="G14" s="99">
        <f>SUM(B14:F14)</f>
        <v>1800</v>
      </c>
    </row>
    <row r="15" spans="1:20">
      <c r="A15" s="99" t="s">
        <v>157</v>
      </c>
      <c r="B15" s="99">
        <v>0</v>
      </c>
      <c r="C15" s="99">
        <v>11600</v>
      </c>
      <c r="D15" s="99">
        <v>11600</v>
      </c>
      <c r="E15" s="99">
        <v>11600</v>
      </c>
      <c r="F15" s="99">
        <v>11600</v>
      </c>
      <c r="G15" s="99">
        <f>SUM(B15:F15)</f>
        <v>46400</v>
      </c>
    </row>
    <row r="16" spans="1:20">
      <c r="A16" t="s">
        <v>155</v>
      </c>
    </row>
    <row r="17" spans="1:7">
      <c r="A17" s="5" t="s">
        <v>175</v>
      </c>
      <c r="B17">
        <v>0</v>
      </c>
      <c r="C17">
        <v>11600</v>
      </c>
      <c r="D17">
        <v>11600</v>
      </c>
      <c r="E17">
        <v>11600</v>
      </c>
      <c r="F17">
        <f>11600/5*2</f>
        <v>4640</v>
      </c>
      <c r="G17">
        <f>SUM(B17:F17)</f>
        <v>39440</v>
      </c>
    </row>
    <row r="18" spans="1:7">
      <c r="A18" s="5" t="s">
        <v>160</v>
      </c>
      <c r="B18">
        <v>21000</v>
      </c>
      <c r="C18">
        <v>0</v>
      </c>
      <c r="D18">
        <v>0</v>
      </c>
      <c r="E18">
        <v>0</v>
      </c>
      <c r="F18">
        <v>0</v>
      </c>
      <c r="G18">
        <f>SUM(B18:F18)</f>
        <v>21000</v>
      </c>
    </row>
    <row r="19" spans="1:7">
      <c r="A19" s="5" t="s">
        <v>161</v>
      </c>
      <c r="B19">
        <v>0</v>
      </c>
      <c r="C19">
        <v>0</v>
      </c>
      <c r="D19">
        <v>0</v>
      </c>
      <c r="E19">
        <v>0</v>
      </c>
      <c r="F19">
        <v>0</v>
      </c>
      <c r="G19">
        <f>SUM(B19:F19)</f>
        <v>0</v>
      </c>
    </row>
    <row r="20" spans="1:7">
      <c r="A20" t="s">
        <v>20</v>
      </c>
      <c r="B20">
        <f>SUM(B17:B19)</f>
        <v>21000</v>
      </c>
      <c r="C20">
        <f>SUM(C17:C19)</f>
        <v>11600</v>
      </c>
      <c r="D20">
        <f>SUM(D17:D19)</f>
        <v>11600</v>
      </c>
      <c r="E20">
        <f>SUM(E17:E19)</f>
        <v>11600</v>
      </c>
      <c r="F20">
        <f>SUM(F17:F19)</f>
        <v>4640</v>
      </c>
      <c r="G20">
        <f>SUM(B20:F20)</f>
        <v>60440</v>
      </c>
    </row>
    <row r="22" spans="1:7">
      <c r="A22" s="94" t="s">
        <v>162</v>
      </c>
      <c r="B22" s="95">
        <f t="shared" ref="B22:G22" si="0">+B4+B11-B20</f>
        <v>516</v>
      </c>
      <c r="C22" s="95">
        <f t="shared" si="0"/>
        <v>1916</v>
      </c>
      <c r="D22" s="95">
        <f t="shared" si="0"/>
        <v>3316</v>
      </c>
      <c r="E22" s="95">
        <f t="shared" si="0"/>
        <v>4716</v>
      </c>
      <c r="F22" s="95">
        <f t="shared" si="0"/>
        <v>5276</v>
      </c>
      <c r="G22" s="95">
        <f t="shared" si="0"/>
        <v>5276</v>
      </c>
    </row>
    <row r="23" spans="1:7">
      <c r="A23" s="94" t="s">
        <v>163</v>
      </c>
      <c r="B23" s="95"/>
      <c r="C23" s="95"/>
      <c r="D23" s="95"/>
      <c r="E23" s="95"/>
      <c r="F23" s="95">
        <v>0</v>
      </c>
      <c r="G23" s="95">
        <f>SUM(B23:F23)</f>
        <v>0</v>
      </c>
    </row>
    <row r="24" spans="1:7">
      <c r="A24" s="94" t="s">
        <v>155</v>
      </c>
      <c r="B24" s="95"/>
      <c r="C24" s="95"/>
      <c r="D24" s="95"/>
      <c r="E24" s="95"/>
      <c r="F24" s="95"/>
      <c r="G24" s="95">
        <f>SUM(B24:F24)</f>
        <v>0</v>
      </c>
    </row>
    <row r="25" spans="1:7">
      <c r="A25" s="94" t="s">
        <v>164</v>
      </c>
      <c r="B25" s="100">
        <f>+B22+B23-B24</f>
        <v>516</v>
      </c>
      <c r="C25" s="100">
        <f t="shared" ref="C25:G25" si="1">+C22+C23-C24</f>
        <v>1916</v>
      </c>
      <c r="D25" s="100">
        <f t="shared" si="1"/>
        <v>3316</v>
      </c>
      <c r="E25" s="100">
        <f t="shared" si="1"/>
        <v>4716</v>
      </c>
      <c r="F25" s="100">
        <f t="shared" si="1"/>
        <v>5276</v>
      </c>
      <c r="G25" s="100">
        <f t="shared" si="1"/>
        <v>5276</v>
      </c>
    </row>
  </sheetData>
  <mergeCells count="1">
    <mergeCell ref="A2:G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EstrFlCx</vt:lpstr>
      <vt:lpstr>Caixa</vt:lpstr>
      <vt:lpstr>Banco A</vt:lpstr>
      <vt:lpstr>Banco B</vt:lpstr>
      <vt:lpstr>Consolidado</vt:lpstr>
      <vt:lpstr>Caixa Integrado</vt:lpstr>
      <vt:lpstr>FCP</vt:lpstr>
      <vt:lpstr>Exercicio</vt:lpstr>
      <vt:lpstr>EstrFlCx!Area_de_impressao</vt:lpstr>
    </vt:vector>
  </TitlesOfParts>
  <Company>ALTHARE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Gomes</dc:creator>
  <cp:lastModifiedBy>Carlos Gomes</cp:lastModifiedBy>
  <cp:lastPrinted>2009-10-13T20:02:06Z</cp:lastPrinted>
  <dcterms:created xsi:type="dcterms:W3CDTF">2009-05-22T21:58:47Z</dcterms:created>
  <dcterms:modified xsi:type="dcterms:W3CDTF">2009-11-03T12:15:19Z</dcterms:modified>
</cp:coreProperties>
</file>